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20" windowHeight="8265" activeTab="4"/>
  </bookViews>
  <sheets>
    <sheet name="Instrukce" sheetId="1" r:id="rId1"/>
    <sheet name="Základní údaje" sheetId="2" r:id="rId2"/>
    <sheet name="Deník" sheetId="3" r:id="rId3"/>
    <sheet name="Tisk deníku" sheetId="4" r:id="rId4"/>
    <sheet name="Přehled údajů k přiznání" sheetId="5" r:id="rId5"/>
    <sheet name="str 1" sheetId="6" r:id="rId6"/>
    <sheet name="str 2" sheetId="7" r:id="rId7"/>
    <sheet name="str 3" sheetId="8" r:id="rId8"/>
    <sheet name="str 4" sheetId="9" r:id="rId9"/>
    <sheet name="str 5" sheetId="10" r:id="rId10"/>
    <sheet name="str 6" sheetId="11" r:id="rId11"/>
    <sheet name="str 7" sheetId="12" r:id="rId12"/>
    <sheet name="str 8" sheetId="13" r:id="rId13"/>
    <sheet name="Povolené hodnoty" sheetId="14" r:id="rId14"/>
  </sheets>
  <definedNames>
    <definedName name="Klasifikace">'Povolené hodnoty'!$B$3:$B$6</definedName>
    <definedName name="_xlnm.Print_Area" localSheetId="0">'Instrukce'!$B$2:$B$12</definedName>
    <definedName name="_xlnm.Print_Area" localSheetId="4">'Přehled údajů k přiznání'!$B$2:$H$51</definedName>
    <definedName name="_xlnm.Print_Area" localSheetId="5">'str 1'!$A$1:$L$58</definedName>
    <definedName name="_xlnm.Print_Area" localSheetId="6">'str 2'!$A$1:$F$31</definedName>
    <definedName name="_xlnm.Print_Area" localSheetId="7">'str 3'!$A$1:$E$42</definedName>
    <definedName name="_xlnm.Print_Area" localSheetId="8">'str 4'!$A$1:$F$32</definedName>
    <definedName name="_xlnm.Print_Area" localSheetId="9">'str 5'!$A$1:$G$45</definedName>
    <definedName name="_xlnm.Print_Area" localSheetId="10">'str 6'!$A$1:$E$41</definedName>
    <definedName name="_xlnm.Print_Area" localSheetId="11">'str 7'!$A$1:$D$41</definedName>
    <definedName name="_xlnm.Print_Area" localSheetId="12">'str 8'!$A$1:$G$54</definedName>
    <definedName name="_xlnm.Print_Area" localSheetId="3">'Tisk deníku'!$A$3:$AA$41</definedName>
    <definedName name="Označení">'Povolené hodnoty'!$D$3:$D$15</definedName>
  </definedNames>
  <calcPr fullCalcOnLoad="1"/>
</workbook>
</file>

<file path=xl/sharedStrings.xml><?xml version="1.0" encoding="utf-8"?>
<sst xmlns="http://schemas.openxmlformats.org/spreadsheetml/2006/main" count="828" uniqueCount="547">
  <si>
    <t>Peněžní prostředky</t>
  </si>
  <si>
    <t>x</t>
  </si>
  <si>
    <t>Ostatní</t>
  </si>
  <si>
    <t>Datum</t>
  </si>
  <si>
    <t>Č.dokl.</t>
  </si>
  <si>
    <t>Text</t>
  </si>
  <si>
    <t>Příjmy</t>
  </si>
  <si>
    <t>Výdaje</t>
  </si>
  <si>
    <t>Zůstatek</t>
  </si>
  <si>
    <t>a</t>
  </si>
  <si>
    <t>b</t>
  </si>
  <si>
    <t>c</t>
  </si>
  <si>
    <t>d</t>
  </si>
  <si>
    <t>Druh činnosti</t>
  </si>
  <si>
    <t>Pokladna</t>
  </si>
  <si>
    <t>Banka</t>
  </si>
  <si>
    <t>P E N Ě Ž N Í  ( finanční ) D E N Í K  - údaje v Kč</t>
  </si>
  <si>
    <t>V hotovosti - pokladna</t>
  </si>
  <si>
    <t>Na bankovním účtu</t>
  </si>
  <si>
    <t>Hlavní činnost</t>
  </si>
  <si>
    <t>3.B</t>
  </si>
  <si>
    <t xml:space="preserve">Příjmy neovlivňující základ daně </t>
  </si>
  <si>
    <t xml:space="preserve">Rozdíl příjmů a výdajů </t>
  </si>
  <si>
    <t>1.A</t>
  </si>
  <si>
    <t>2.A</t>
  </si>
  <si>
    <t>10.A</t>
  </si>
  <si>
    <t>10.B</t>
  </si>
  <si>
    <t>9.A</t>
  </si>
  <si>
    <t>2.B</t>
  </si>
  <si>
    <t>4.B</t>
  </si>
  <si>
    <t>5.B</t>
  </si>
  <si>
    <t>6.B</t>
  </si>
  <si>
    <t>7.B</t>
  </si>
  <si>
    <t>11.B</t>
  </si>
  <si>
    <t>12.B</t>
  </si>
  <si>
    <t>13.B</t>
  </si>
  <si>
    <t>Rozdíl nedaňových příjmů a výdajů</t>
  </si>
  <si>
    <t>e</t>
  </si>
  <si>
    <t>f</t>
  </si>
  <si>
    <t>Označení hlavní činnosti (X,Y,Z1…)</t>
  </si>
  <si>
    <t>Průběžný stav</t>
  </si>
  <si>
    <t>S O U Č E T za období</t>
  </si>
  <si>
    <t>Členské příspěvky</t>
  </si>
  <si>
    <t>Klasifikace příjmu-výdeje</t>
  </si>
  <si>
    <t>Daňový</t>
  </si>
  <si>
    <t>Nedaňový</t>
  </si>
  <si>
    <t>Označení ve výkazu</t>
  </si>
  <si>
    <t>5a</t>
  </si>
  <si>
    <t>5b</t>
  </si>
  <si>
    <t>Pojmenování</t>
  </si>
  <si>
    <t>Příjmy z reklamy, pronájmu a podnikání</t>
  </si>
  <si>
    <t>Příjmy z hlavní činnosti (dle Stanov)</t>
  </si>
  <si>
    <t>Příjmy zdaněné srážkovou daní</t>
  </si>
  <si>
    <t>Dotace ze státního rozpočtu</t>
  </si>
  <si>
    <t>Dotace a podpory z rozpočtu obcí</t>
  </si>
  <si>
    <t>Dary přijaté</t>
  </si>
  <si>
    <t>Ostatní (úroky, půjčky, úvěry)</t>
  </si>
  <si>
    <t>Příjmy celkem (řádek 1 až 7)</t>
  </si>
  <si>
    <t>Výdaje související s reklamou,
pronájmem a podnikáním</t>
  </si>
  <si>
    <t>Výdaje na hlavní činnost (dle Stanov)</t>
  </si>
  <si>
    <t>Nákup hmot., nehmot. a finančního majetku</t>
  </si>
  <si>
    <t>Odvody, dary a půjčky - poskytnuté</t>
  </si>
  <si>
    <t>Ostatní (poplatky, daně)</t>
  </si>
  <si>
    <t>Výdaje na činnost (řádek 9 až 13)</t>
  </si>
  <si>
    <t>Rozdíl příjmů a výdajů - zisk (ř. 8 minus 14)</t>
  </si>
  <si>
    <t>Příjmy a výdaje za zdaňovací období (rok)</t>
  </si>
  <si>
    <t>Výdaje související s reklamou, pronájmem a podnikáním</t>
  </si>
  <si>
    <t>Osvobozený příjem</t>
  </si>
  <si>
    <t>Valná hromada</t>
  </si>
  <si>
    <t>*</t>
  </si>
  <si>
    <t>Průběžná položka</t>
  </si>
  <si>
    <t xml:space="preserve">Základ daně </t>
  </si>
  <si>
    <t>Hlavní
činnost</t>
  </si>
  <si>
    <t>Členské
příspěvky</t>
  </si>
  <si>
    <t>Dary, úvěry
a půjčky</t>
  </si>
  <si>
    <t>Dotace
a příspěvky</t>
  </si>
  <si>
    <t>Nákup
majetku</t>
  </si>
  <si>
    <t>Odvody,
dary a půjčky</t>
  </si>
  <si>
    <t>Výdaje neovlivňující základ daně</t>
  </si>
  <si>
    <t>Zdaněné
sráž. daní</t>
  </si>
  <si>
    <t>Výdaje ovlivňující
základ daně</t>
  </si>
  <si>
    <t>Příjmy ovlivňující
základ daně</t>
  </si>
  <si>
    <t>Klasifikace
příjmu - výdaje</t>
  </si>
  <si>
    <t>Označení
ve výkazu</t>
  </si>
  <si>
    <t>Přehled údajů k přiznání k dani z příjmů právnických osob u neziskových
organizací, které vedou jednoduché účetnictví</t>
  </si>
  <si>
    <t xml:space="preserve">za rok: </t>
  </si>
  <si>
    <t>Údaje v Kč</t>
  </si>
  <si>
    <t>Majetek ( vlastní )</t>
  </si>
  <si>
    <t>Č. ř.</t>
  </si>
  <si>
    <t xml:space="preserve">Peníze v hotovosti a ceniny </t>
  </si>
  <si>
    <t>Bankovní účty</t>
  </si>
  <si>
    <t>Cenné papíry, peněžní vklady, ostat. fin.majetek</t>
  </si>
  <si>
    <t>Zásoby</t>
  </si>
  <si>
    <t>Pohledávky</t>
  </si>
  <si>
    <t>Součet aktiv  (řádek 1 až 7)</t>
  </si>
  <si>
    <t>Závazky</t>
  </si>
  <si>
    <t xml:space="preserve">Úvěry a půjčky </t>
  </si>
  <si>
    <t xml:space="preserve">Zákonné rezervy </t>
  </si>
  <si>
    <t>Součet pasiv  (řádek 9 až 12)</t>
  </si>
  <si>
    <t>Stav majetku celkem  (ř. 8 - 13)</t>
  </si>
  <si>
    <t>Činnost celkem
C</t>
  </si>
  <si>
    <t>Dlouhodobý hmotný a nehmotný majetek
v zůstatkové ceně</t>
  </si>
  <si>
    <t>Pozn. - údaje označené  xxxxxxxx se nevyplňují (nepřicházejí v úvahu)</t>
  </si>
  <si>
    <t>xxxxxxxx</t>
  </si>
  <si>
    <t>Podpis starosty:</t>
  </si>
  <si>
    <r>
      <rPr>
        <sz val="14"/>
        <rFont val="Arial"/>
        <family val="2"/>
      </rPr>
      <t>B</t>
    </r>
    <r>
      <rPr>
        <sz val="16"/>
        <rFont val="Arial"/>
        <family val="2"/>
      </rPr>
      <t>.</t>
    </r>
    <r>
      <rPr>
        <sz val="10"/>
        <rFont val="Arial"/>
        <family val="2"/>
      </rPr>
      <t xml:space="preserve"> Výkaz příjmů a výdajů (upravený pro neziskové organizace).</t>
    </r>
  </si>
  <si>
    <r>
      <rPr>
        <sz val="14"/>
        <rFont val="Arial"/>
        <family val="2"/>
      </rPr>
      <t>A</t>
    </r>
    <r>
      <rPr>
        <sz val="16"/>
        <rFont val="Arial"/>
        <family val="2"/>
      </rPr>
      <t>.</t>
    </r>
    <r>
      <rPr>
        <sz val="10"/>
        <rFont val="Arial"/>
        <family val="2"/>
      </rPr>
      <t xml:space="preserve"> Výkaz o majetku a závazcích (upravený pro neziskové organizace):</t>
    </r>
  </si>
  <si>
    <t xml:space="preserve"> Název organizace:</t>
  </si>
  <si>
    <t xml:space="preserve"> DIČ:</t>
  </si>
  <si>
    <t>Dar členu SDH k jubileu</t>
  </si>
  <si>
    <t>Nákup vyznamenání</t>
  </si>
  <si>
    <t>Odvod členských příspěvků</t>
  </si>
  <si>
    <t>Příjem z hasičského plesu</t>
  </si>
  <si>
    <t>Výdej z hasičského plesu - doložitelný</t>
  </si>
  <si>
    <t>Výdej z hasičského plesu - ostatní</t>
  </si>
  <si>
    <t>Příjem za sběr odpadu</t>
  </si>
  <si>
    <t>Příjem z bufetu - soutěž</t>
  </si>
  <si>
    <t>Výdej z bufetu - soutěž</t>
  </si>
  <si>
    <t>Příjem z reklamy na soutěži</t>
  </si>
  <si>
    <t>Startovné na soutěži - příjem</t>
  </si>
  <si>
    <t>Strava pořadatelům a rozhodčím</t>
  </si>
  <si>
    <t>Příspěvek obce na činnosti SDH</t>
  </si>
  <si>
    <t>16.</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</si>
  <si>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</si>
  <si>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</si>
  <si>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</si>
  <si>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</si>
  <si>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</si>
  <si>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</si>
  <si>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</si>
  <si>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</si>
  <si>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</si>
  <si>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</si>
  <si>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</si>
  <si>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</si>
  <si>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</si>
  <si>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</si>
  <si>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</si>
  <si>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</si>
  <si>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</si>
  <si>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</si>
  <si>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</si>
  <si>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</si>
  <si>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</si>
  <si>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</si>
  <si>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</si>
  <si>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</si>
  <si>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</si>
  <si>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B1</t>
  </si>
  <si>
    <t>B2</t>
  </si>
  <si>
    <t>B3</t>
  </si>
  <si>
    <t>B4</t>
  </si>
  <si>
    <t>B5</t>
  </si>
  <si>
    <t>B6</t>
  </si>
  <si>
    <t>B7</t>
  </si>
  <si>
    <t>B8</t>
  </si>
  <si>
    <t>B9</t>
  </si>
  <si>
    <t>B10</t>
  </si>
  <si>
    <t>Vyčištění studny občanu</t>
  </si>
  <si>
    <t>Nákup sanačního prostředku dostudny</t>
  </si>
  <si>
    <t>Vyplacení zálohy na volnočasové aktivity</t>
  </si>
  <si>
    <t>Výběr hototovsti z účtu</t>
  </si>
  <si>
    <t>Příjem peněz do pokladny</t>
  </si>
  <si>
    <t>Výdaj na výlet členů SDH</t>
  </si>
  <si>
    <t>Vrácení zálohy na volnočasové aktivity</t>
  </si>
  <si>
    <t>Výdaj za aktivity mládeže</t>
  </si>
  <si>
    <t>Aktivity mládeže - vlastní náklday</t>
  </si>
  <si>
    <t>Has.zboží - nákup označení na uniformy</t>
  </si>
  <si>
    <t>Has.zboží - prodej členům</t>
  </si>
  <si>
    <t>Sponzorský dar</t>
  </si>
  <si>
    <t>Kancelářské potřeby</t>
  </si>
  <si>
    <t>Příjem za zapůjčení (pronájem) čerpadla</t>
  </si>
  <si>
    <t>Dividendy z akcií</t>
  </si>
  <si>
    <t>Dotace KÚ na mládež</t>
  </si>
  <si>
    <t>Výplata dohody o provedení práce (hrubá 1000)</t>
  </si>
  <si>
    <t>Odvod srážkové daně (15%)</t>
  </si>
  <si>
    <t>Bankovní poplatky</t>
  </si>
  <si>
    <t>Úroky z banky (po odečtení daně)</t>
  </si>
  <si>
    <t>S O U Č E T za stránku</t>
  </si>
  <si>
    <t>B</t>
  </si>
  <si>
    <t>C</t>
  </si>
  <si>
    <t>D</t>
  </si>
  <si>
    <t>E</t>
  </si>
  <si>
    <t>F</t>
  </si>
  <si>
    <t>G</t>
  </si>
  <si>
    <t>H</t>
  </si>
  <si>
    <t>I</t>
  </si>
  <si>
    <t>J</t>
  </si>
  <si>
    <t>K</t>
  </si>
  <si>
    <t>L</t>
  </si>
  <si>
    <t>N</t>
  </si>
  <si>
    <t>O</t>
  </si>
  <si>
    <t>P</t>
  </si>
  <si>
    <t>Q</t>
  </si>
  <si>
    <t>R</t>
  </si>
  <si>
    <t>S</t>
  </si>
  <si>
    <t>T</t>
  </si>
  <si>
    <t>U</t>
  </si>
  <si>
    <t>V</t>
  </si>
  <si>
    <t>W</t>
  </si>
  <si>
    <t>X</t>
  </si>
  <si>
    <t>Y</t>
  </si>
  <si>
    <t>Z</t>
  </si>
  <si>
    <t>AA</t>
  </si>
  <si>
    <t>strana</t>
  </si>
  <si>
    <t>Ř.</t>
  </si>
  <si>
    <t>Instrukce k vyplňování Peněžního (finančního) deníku pro SDH.</t>
  </si>
  <si>
    <r>
      <rPr>
        <b/>
        <sz val="12"/>
        <rFont val="Arial"/>
        <family val="2"/>
      </rPr>
      <t>Nechť Vám slouží a Ohni zmar!</t>
    </r>
    <r>
      <rPr>
        <sz val="12"/>
        <rFont val="Arial"/>
        <family val="2"/>
      </rPr>
      <t xml:space="preserve">
Michal Zölfl
hospodář SDH Osík</t>
    </r>
  </si>
  <si>
    <t>Označení roku se automaticky přebírá z prvního vyplněného data (tedy z buňky B6).</t>
  </si>
  <si>
    <t>Přestože jsou všechny listy uzamčeny před úpravami, není nastaveno žádné heslo. Pokud tedy nutně potřebujete něco upravit nebo vylepšit, stačí si ho jen odemknout :)</t>
  </si>
  <si>
    <r>
      <t>Soubor je rozdělen do sekcí po listech, základní data se zadávají pouze na listu "</t>
    </r>
    <r>
      <rPr>
        <b/>
        <sz val="12"/>
        <rFont val="Arial"/>
        <family val="2"/>
      </rPr>
      <t>Deník</t>
    </r>
    <r>
      <rPr>
        <sz val="12"/>
        <rFont val="Arial"/>
        <family val="2"/>
      </rPr>
      <t xml:space="preserve">".
Zde se vyplňují sloupce </t>
    </r>
    <r>
      <rPr>
        <b/>
        <sz val="12"/>
        <rFont val="Arial"/>
        <family val="2"/>
      </rPr>
      <t>Datum</t>
    </r>
    <r>
      <rPr>
        <sz val="12"/>
        <rFont val="Arial"/>
        <family val="2"/>
      </rPr>
      <t xml:space="preserve">, </t>
    </r>
    <r>
      <rPr>
        <b/>
        <sz val="12"/>
        <rFont val="Arial"/>
        <family val="2"/>
      </rPr>
      <t>Číslo dokladu</t>
    </r>
    <r>
      <rPr>
        <sz val="12"/>
        <rFont val="Arial"/>
        <family val="2"/>
      </rPr>
      <t xml:space="preserve">, </t>
    </r>
    <r>
      <rPr>
        <b/>
        <sz val="12"/>
        <rFont val="Arial"/>
        <family val="2"/>
      </rPr>
      <t>Vysvětlující text</t>
    </r>
    <r>
      <rPr>
        <sz val="12"/>
        <rFont val="Arial"/>
        <family val="2"/>
      </rPr>
      <t xml:space="preserve">, </t>
    </r>
    <r>
      <rPr>
        <b/>
        <sz val="12"/>
        <rFont val="Arial"/>
        <family val="2"/>
      </rPr>
      <t>Klasifikace</t>
    </r>
    <r>
      <rPr>
        <sz val="12"/>
        <rFont val="Arial"/>
        <family val="2"/>
      </rPr>
      <t xml:space="preserve">, </t>
    </r>
    <r>
      <rPr>
        <b/>
        <sz val="12"/>
        <rFont val="Arial"/>
        <family val="2"/>
      </rPr>
      <t>Označení</t>
    </r>
    <r>
      <rPr>
        <sz val="12"/>
        <rFont val="Arial"/>
        <family val="2"/>
      </rPr>
      <t xml:space="preserve">
a vlastní </t>
    </r>
    <r>
      <rPr>
        <b/>
        <sz val="12"/>
        <rFont val="Arial"/>
        <family val="2"/>
      </rPr>
      <t>částka</t>
    </r>
    <r>
      <rPr>
        <sz val="12"/>
        <rFont val="Arial"/>
        <family val="2"/>
      </rPr>
      <t xml:space="preserve"> příjmu nebo výdeje do Pokladny nebo Banky.
Jednotlivé sloupce, kam je možné údaje zadávat jsou označeny světle žlutou barvou.
Dále se zde zadává i počáteční stav Pokladny a Banky.
Všechny ostatní buňky jsou uzamknuté k editaci, aby nedošlo k nechtěnému výmazu vzorců.</t>
    </r>
  </si>
  <si>
    <t>Pokud vám tento „program“ ulehčí práci při vyplňování Daňového přiznání
a budete chtít, zašlete prosím pohlednici na adresu SDH Osík.</t>
  </si>
  <si>
    <t>CZ</t>
  </si>
  <si>
    <t>25 5404 Mfin 5404-vzor č. 26</t>
  </si>
  <si>
    <r>
      <t>Kód klasifikace CZ-NACE</t>
    </r>
    <r>
      <rPr>
        <vertAlign val="superscript"/>
        <sz val="8"/>
        <rFont val="Arial CE"/>
        <family val="2"/>
      </rPr>
      <t>2</t>
    </r>
    <r>
      <rPr>
        <sz val="8"/>
        <rFont val="Arial CE"/>
        <family val="0"/>
      </rPr>
      <t>)</t>
    </r>
  </si>
  <si>
    <t>13 Hlavní (převažující) činnost</t>
  </si>
  <si>
    <r>
      <t>12 Transakce uskutečněné se spojenými osobami</t>
    </r>
    <r>
      <rPr>
        <vertAlign val="superscript"/>
        <sz val="8"/>
        <rFont val="Arial CE"/>
        <family val="2"/>
      </rPr>
      <t>9</t>
    </r>
    <r>
      <rPr>
        <sz val="8"/>
        <rFont val="Arial CE"/>
        <family val="0"/>
      </rPr>
      <t>)</t>
    </r>
  </si>
  <si>
    <r>
      <t>11 Účetní závěrka nebo přehledy o majetku a závazcích a o příjmech a výdajích, přiloženy</t>
    </r>
    <r>
      <rPr>
        <vertAlign val="superscript"/>
        <sz val="8"/>
        <rFont val="Arial CE"/>
        <family val="2"/>
      </rPr>
      <t>1</t>
    </r>
    <r>
      <rPr>
        <sz val="8"/>
        <rFont val="Arial CE"/>
        <family val="0"/>
      </rPr>
      <t>),</t>
    </r>
    <r>
      <rPr>
        <vertAlign val="superscript"/>
        <sz val="8"/>
        <rFont val="Arial CE"/>
        <family val="2"/>
      </rPr>
      <t>7</t>
    </r>
    <r>
      <rPr>
        <sz val="8"/>
        <rFont val="Arial CE"/>
        <family val="0"/>
      </rPr>
      <t>)</t>
    </r>
  </si>
  <si>
    <r>
      <t>10 Zákonná povinnost ověření účetní závěrky auditorem</t>
    </r>
    <r>
      <rPr>
        <vertAlign val="superscript"/>
        <sz val="8"/>
        <rFont val="Arial CE"/>
        <family val="2"/>
      </rPr>
      <t>1)</t>
    </r>
  </si>
  <si>
    <r>
      <t>09 Plná moc daňového poradce k zastupování uložena u finančního úřadu dne</t>
    </r>
    <r>
      <rPr>
        <vertAlign val="superscript"/>
        <sz val="8"/>
        <rFont val="Arial CE"/>
        <family val="2"/>
      </rPr>
      <t>2</t>
    </r>
    <r>
      <rPr>
        <sz val="8"/>
        <rFont val="Arial CE"/>
        <family val="0"/>
      </rPr>
      <t>)</t>
    </r>
  </si>
  <si>
    <r>
      <t>08 Přiznání zpracoval a předložil daňový poradce</t>
    </r>
    <r>
      <rPr>
        <vertAlign val="superscript"/>
        <sz val="8"/>
        <rFont val="Arial CE"/>
        <family val="2"/>
      </rPr>
      <t>1</t>
    </r>
    <r>
      <rPr>
        <sz val="8"/>
        <rFont val="Arial CE"/>
        <family val="0"/>
      </rPr>
      <t>)</t>
    </r>
  </si>
  <si>
    <t>07 (neobsazeno)</t>
  </si>
  <si>
    <t>f) číslo faxu</t>
  </si>
  <si>
    <t>e) číslo telefonu</t>
  </si>
  <si>
    <t>d) stát / kód státu</t>
  </si>
  <si>
    <t>c) PSČ</t>
  </si>
  <si>
    <t>b) obec</t>
  </si>
  <si>
    <t>a) ulice a číslo orientační, část obce a číslo popisné</t>
  </si>
  <si>
    <r>
      <t>06 Sídlo</t>
    </r>
    <r>
      <rPr>
        <vertAlign val="superscript"/>
        <sz val="8"/>
        <rFont val="Arial CE"/>
        <family val="0"/>
      </rPr>
      <t>10)</t>
    </r>
  </si>
  <si>
    <t>05 Název poplatníka</t>
  </si>
  <si>
    <t>I. ODDÍL - údaje o poplatníkovi</t>
  </si>
  <si>
    <t>do</t>
  </si>
  <si>
    <t>od</t>
  </si>
  <si>
    <t xml:space="preserve">za zdaňovací období  nebo za období, za které se podává daňové přiznání </t>
  </si>
  <si>
    <t xml:space="preserve"> podle zákona č. 586/1992 Sb., o daních z příjmů, ve znění pozdějších předpisů (dále jen "zákon")</t>
  </si>
  <si>
    <t>k dani z příjmů právnických osob</t>
  </si>
  <si>
    <t>P Ř I Z N Á N Í</t>
  </si>
  <si>
    <t>zákona</t>
  </si>
  <si>
    <t>Zdaňovací období podle § 21a písm.</t>
  </si>
  <si>
    <r>
      <t>Počet samostatných příloh</t>
    </r>
    <r>
      <rPr>
        <vertAlign val="superscript"/>
        <sz val="8"/>
        <rFont val="Arial CE"/>
        <family val="2"/>
      </rPr>
      <t>9)</t>
    </r>
  </si>
  <si>
    <r>
      <t>Základní investiční fond podle § 17b zákona</t>
    </r>
    <r>
      <rPr>
        <vertAlign val="superscript"/>
        <sz val="8"/>
        <rFont val="Arial CE"/>
        <family val="0"/>
      </rPr>
      <t xml:space="preserve">1)  </t>
    </r>
  </si>
  <si>
    <r>
      <t>Počet zvláštních příloh</t>
    </r>
    <r>
      <rPr>
        <vertAlign val="superscript"/>
        <sz val="8"/>
        <rFont val="Arial CE"/>
        <family val="2"/>
      </rPr>
      <t>8)</t>
    </r>
  </si>
  <si>
    <t>04 Kód rozlišení typu přiznání</t>
  </si>
  <si>
    <t>Počet příloh II. oddílu</t>
  </si>
  <si>
    <t>Důvody pro podání dodatečného daňového přiznání zjištěny dne</t>
  </si>
  <si>
    <t>6)</t>
  </si>
  <si>
    <t>řádné</t>
  </si>
  <si>
    <r>
      <t>03 Daňové přiznání</t>
    </r>
    <r>
      <rPr>
        <vertAlign val="superscript"/>
        <sz val="8"/>
        <rFont val="Arial CE"/>
        <family val="2"/>
      </rPr>
      <t>1)</t>
    </r>
  </si>
  <si>
    <t>02 Identifikační číslo</t>
  </si>
  <si>
    <t>01 Daňové identifikační číslo</t>
  </si>
  <si>
    <t>Územnímu pracovišti v, ve, pro</t>
  </si>
  <si>
    <t>otisk podacího razítka finančního úřadu</t>
  </si>
  <si>
    <t>Finančnímu úřadu pro / Specializovanému finančnímu úřadu</t>
  </si>
  <si>
    <t>Než začnete vyplňovat tiskopis, přečtěte si, prosím, pokyny.</t>
  </si>
  <si>
    <r>
      <t>Mezisoučet</t>
    </r>
    <r>
      <rPr>
        <sz val="7"/>
        <rFont val="Arial CE"/>
        <family val="2"/>
      </rPr>
      <t xml:space="preserve"> (ř. 100 + 101 + 109 + 110 + 111 + 112 + 120 + 130 + 140 + 150 + 160 + 161 + 162)</t>
    </r>
  </si>
  <si>
    <r>
      <t>162</t>
    </r>
    <r>
      <rPr>
        <vertAlign val="superscript"/>
        <sz val="8"/>
        <rFont val="Arial CE"/>
        <family val="2"/>
      </rPr>
      <t>8)</t>
    </r>
  </si>
  <si>
    <t>Úprava základu daně podle § 23 odst. 8 zákona v případě zrušení poplatníka s likvidací</t>
  </si>
  <si>
    <r>
      <t>161</t>
    </r>
    <r>
      <rPr>
        <vertAlign val="superscript"/>
        <sz val="8"/>
        <rFont val="Arial CE"/>
        <family val="2"/>
      </rPr>
      <t>8)</t>
    </r>
  </si>
  <si>
    <t>Souhrn jednotlivých rozdílů, o které částky výdajů (nákladů) vynaložených na dosažení, zajištění a udržení příjmů převyšují náklady uplatněné v účetnictví</t>
  </si>
  <si>
    <r>
      <t>160</t>
    </r>
    <r>
      <rPr>
        <vertAlign val="superscript"/>
        <sz val="8"/>
        <rFont val="Arial CE"/>
        <family val="2"/>
      </rPr>
      <t>8)</t>
    </r>
  </si>
  <si>
    <t>Rozdíl, o který odpisy hmotného a nehmotného majetku stanovené podle § 26 až 33 zákona převyšují odpisy tohoto majetku uplatněné v účetnictví</t>
  </si>
  <si>
    <t>Příjmy a částky podle § 23 odst. 4 zákona, s výjimkou příjmů podle § 23  odst. 4. písm. a) a b) zákona, nezahrnované do základu daně</t>
  </si>
  <si>
    <r>
      <t>140</t>
    </r>
    <r>
      <rPr>
        <vertAlign val="superscript"/>
        <sz val="8"/>
        <rFont val="Arial CE"/>
        <family val="2"/>
      </rPr>
      <t>8)</t>
    </r>
  </si>
  <si>
    <t>Příjmy nezahrnované do základu daně podle § 23 odst. 4 písm. b) zákona</t>
  </si>
  <si>
    <t>Příjmy nezahrnované do základu daně podle § 23 odst. 4 písm. a) zákona</t>
  </si>
  <si>
    <t>Částky, o které lze podle § 23 odst. 3 písm. c) zákona snížit výsledek hospodaření nebo rozdíl mezi příjmy a výdaji (ř. 10)</t>
  </si>
  <si>
    <r>
      <t>112</t>
    </r>
    <r>
      <rPr>
        <vertAlign val="superscript"/>
        <sz val="8"/>
        <rFont val="Arial CE"/>
        <family val="2"/>
      </rPr>
      <t>8)</t>
    </r>
  </si>
  <si>
    <t>Částky, o které se podle § 23 odst. 3 písm. b) zákona snižuje výsledek hospodaření nebo rozdíl mezi příjmy a výdaji (ř. 10)</t>
  </si>
  <si>
    <r>
      <t>111</t>
    </r>
    <r>
      <rPr>
        <vertAlign val="superscript"/>
        <sz val="8"/>
        <rFont val="Arial CE"/>
        <family val="2"/>
      </rPr>
      <t>8)</t>
    </r>
  </si>
  <si>
    <t>Příjmy osvobozené od daně podle § 19 zákona, pokud jsou zahrnuty  ve výsledku hospodaření nebo v rozdílu mezi příjmy a výdaji (ř. 10)</t>
  </si>
  <si>
    <r>
      <t>110</t>
    </r>
    <r>
      <rPr>
        <vertAlign val="superscript"/>
        <sz val="8"/>
        <rFont val="Arial CE"/>
        <family val="2"/>
      </rPr>
      <t>8)</t>
    </r>
  </si>
  <si>
    <t>Příjmy osvobozené od daně podle § 19b zákona, pokud jsou zahrnuty ve výsledku hospodaření nebo v rozdílu mezi příjmy a výdaji (ř. 10)</t>
  </si>
  <si>
    <r>
      <t>109</t>
    </r>
    <r>
      <rPr>
        <vertAlign val="superscript"/>
        <sz val="8"/>
        <rFont val="Arial CE"/>
        <family val="2"/>
      </rPr>
      <t>8)</t>
    </r>
  </si>
  <si>
    <t>Příjmy, jež u veřejně prospěšných poplatníků, nejsou předmětem daně podle
§ 18a odst. 1 zákona, pokud jsou zahrnuty ve výsledku hospodaření nebo v rozdílu mezi příjmy a výdaji (ř. 10)</t>
  </si>
  <si>
    <t>Příjmy, které nejsou předmětem daně podle § 18 odst. 2 zákona, pokud jsou zahrnuty ve výsledku hospodaření nebo v rozdílu mezi příjmy a výdaji (ř. 10)</t>
  </si>
  <si>
    <t>Mezisoučet (ř. 20 + 30 + 40 + 50 + 61 + 62)</t>
  </si>
  <si>
    <r>
      <t>62</t>
    </r>
    <r>
      <rPr>
        <vertAlign val="superscript"/>
        <sz val="8"/>
        <rFont val="Arial CE"/>
        <family val="2"/>
      </rPr>
      <t>8)</t>
    </r>
  </si>
  <si>
    <r>
      <t>61</t>
    </r>
    <r>
      <rPr>
        <vertAlign val="superscript"/>
        <sz val="8"/>
        <rFont val="Arial CE"/>
        <family val="2"/>
      </rPr>
      <t>8)</t>
    </r>
  </si>
  <si>
    <t>Rozdíl, o který odpisy hmotného a nehmotného majetku (§ 26 a § 32a zákona) uplatněné v účetnictví převyšují odpisy tohoto majetku stanovené podle § 26 až 33 zákona</t>
  </si>
  <si>
    <t>Výdaje (náklady) neuznávané za výdaje (náklady) vynaložené k dosažení, zajištění a udržení příjmů (§ 25 nebo 24 zákona), pokud jsou zahrnuty ve výsledku hospodaření nebo v rozdílu mezi příjmy a výdaji na ř. 10</t>
  </si>
  <si>
    <t>Částky, o které se podle § 23 odst. 3 písm. a) bodů 3 až 20 zákona zvyšuje výsledek hospodaření nebo rozdíl mezi příjmy a výdaji na ř. 10</t>
  </si>
  <si>
    <r>
      <t>30</t>
    </r>
    <r>
      <rPr>
        <vertAlign val="superscript"/>
        <sz val="8"/>
        <rFont val="Arial CE"/>
        <family val="2"/>
      </rPr>
      <t>8)</t>
    </r>
  </si>
  <si>
    <t>Částky neoprávněně zkracující příjmy (§ 23 odst. 3 písm. a) bod 1 zákona) a hodnota nepeněžních příjmů (§ 23 odst. 6 zákona), pokud nejsou zahrnuty ve výsledku hospodaření nebo v rozdílu mezi příjmy a výdaji na ř. 10</t>
  </si>
  <si>
    <r>
      <t>20</t>
    </r>
    <r>
      <rPr>
        <vertAlign val="superscript"/>
        <sz val="8"/>
        <rFont val="Arial CE"/>
        <family val="2"/>
      </rPr>
      <t>8)</t>
    </r>
  </si>
  <si>
    <r>
      <t>a výdaji</t>
    </r>
    <r>
      <rPr>
        <vertAlign val="superscript"/>
        <sz val="8"/>
        <rFont val="Arial CE"/>
        <family val="2"/>
      </rPr>
      <t>3)</t>
    </r>
    <r>
      <rPr>
        <sz val="8"/>
        <rFont val="Arial CE"/>
        <family val="0"/>
      </rPr>
      <t xml:space="preserve"> ke dni</t>
    </r>
  </si>
  <si>
    <r>
      <t>Výsledek hospodaření (zisk +, ztráta -)</t>
    </r>
    <r>
      <rPr>
        <vertAlign val="superscript"/>
        <sz val="8"/>
        <rFont val="Arial CE"/>
        <family val="2"/>
      </rPr>
      <t>3)</t>
    </r>
    <r>
      <rPr>
        <sz val="8"/>
        <rFont val="Arial CE"/>
        <family val="0"/>
      </rPr>
      <t xml:space="preserve"> nebo rozdíl mezi příjmy</t>
    </r>
  </si>
  <si>
    <r>
      <t>10</t>
    </r>
    <r>
      <rPr>
        <vertAlign val="superscript"/>
        <sz val="8"/>
        <rFont val="Arial CE"/>
        <family val="2"/>
      </rPr>
      <t>8)</t>
    </r>
  </si>
  <si>
    <t>finanční úřad</t>
  </si>
  <si>
    <t>poplatník</t>
  </si>
  <si>
    <t>Vyplní v celých Kč</t>
  </si>
  <si>
    <t>Název položky</t>
  </si>
  <si>
    <t>Řádek</t>
  </si>
  <si>
    <t>II. ODDÍL - daň z příjmů právnických osob (dále jen "daň ")</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</si>
  <si>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(náklad) k dosažení, zajištění a udržení zdanitelných příjmů. Pro nehmotný majetek zaevidovaný do majetku poplatníka do 31. prosince 2000, se použije zákon ve znění platném do uvedeného data, a to až do doby jeho vyřazení z majetku poplatníka</t>
  </si>
  <si>
    <t>b)   Účetní odpisy hmotného a nehmotného  majetku uplatněné jako výdaj (náklad) na dosažení, zajištění a udržení zdanitelných příjmů podle § 24 odst. 2 písm v) zákona</t>
  </si>
  <si>
    <t>Daňové odpisy hmotného a nehmotného majetku celkem</t>
  </si>
  <si>
    <t>Odpisy nehmotného majetku podle § 32a zákona, zaevidovaného do majetku poplatníka ve zdaňovacích obdobích započatých v roce 2004 a později</t>
  </si>
  <si>
    <t>Odpisy hmotného majetku podle § 30 odst. 4 až 6 a § 30b zákona</t>
  </si>
  <si>
    <t>Odpisy hmotného majetku podle § 30 odst. 4 zákona, ve znění účinném do 31. prosince 2007</t>
  </si>
  <si>
    <t>Odpisy hmotného majetku zařazeného do odpisové skupiny 6</t>
  </si>
  <si>
    <t>Odpisy hmotného majetku zařazeného do odpisové skupiny 5</t>
  </si>
  <si>
    <t>Odpisy hmotného majetku zařazeného do odpisové skupiny 4</t>
  </si>
  <si>
    <t>Odpisy hmotného a nehmotného majetku zařazeného do odpisové skupiny 3</t>
  </si>
  <si>
    <t>Odpisy hmotného a nehmotného majetku zařazeného do odpisové skupiny 2</t>
  </si>
  <si>
    <t>(neobsazeno)</t>
  </si>
  <si>
    <t>Odpisy hmotného a nehmotného majetku zařazeného do odpisové skupiny 1</t>
  </si>
  <si>
    <t>a)   Daňové odpisy hmotného a nehmotného majetku uplatněné jako výdaj (náklad) na dosažení, zajištění  a udržení zdanitelných příjmů podle § 24 odst. 2 písm a) zákona</t>
  </si>
  <si>
    <t>B. Odpisy hmotného a nehmotného majetku</t>
  </si>
  <si>
    <t>Celkem</t>
  </si>
  <si>
    <t>Název účtové skupiny (včetně číselného označení)</t>
  </si>
  <si>
    <r>
      <t xml:space="preserve">A. Rozdělení výdajů (nákladů), které se neuznávají za výdaje (náklady) vynaložené na dosažení, zajištění a udržení příjmů, </t>
    </r>
    <r>
      <rPr>
        <b/>
        <u val="single"/>
        <sz val="10"/>
        <rFont val="Arial CE"/>
        <family val="2"/>
      </rPr>
      <t>uvedených na řádku 40</t>
    </r>
    <r>
      <rPr>
        <b/>
        <sz val="10"/>
        <rFont val="Arial CE"/>
        <family val="0"/>
      </rPr>
      <t xml:space="preserve"> podle účtových skupin účtové třídy - náklady</t>
    </r>
  </si>
  <si>
    <t xml:space="preserve">Daňové identifikační číslo </t>
  </si>
  <si>
    <t>Identifikační číslo</t>
  </si>
  <si>
    <t xml:space="preserve">Příloha č. 1 II. oddílu </t>
  </si>
  <si>
    <t>d) Rezervy v pojišťovnictví - vyplňují pouze pojišťovny</t>
  </si>
  <si>
    <r>
      <t>21</t>
    </r>
    <r>
      <rPr>
        <vertAlign val="superscript"/>
        <sz val="8"/>
        <rFont val="Arial CE"/>
        <family val="2"/>
      </rPr>
      <t>8)</t>
    </r>
  </si>
  <si>
    <t>c) Opravné položky podle § 5a zákona o rezervách - vyplňují pouze spořitelní a úvěrní družstva a ostatní finanční instituce</t>
  </si>
  <si>
    <r>
      <t>17</t>
    </r>
    <r>
      <rPr>
        <vertAlign val="superscript"/>
        <sz val="8"/>
        <rFont val="Arial CE"/>
        <family val="2"/>
      </rPr>
      <t>8)</t>
    </r>
  </si>
  <si>
    <r>
      <t>14</t>
    </r>
    <r>
      <rPr>
        <vertAlign val="superscript"/>
        <sz val="8"/>
        <rFont val="Arial CE"/>
        <family val="2"/>
      </rPr>
      <t>8)</t>
    </r>
  </si>
  <si>
    <t>b) Bankovní rezervy a opravné položky podle § 5 zákona o rezervách - vyplňují pouze banky</t>
  </si>
  <si>
    <t>Stav zákonných opravných položek k pohledávkám za dlužníky v insolvenčním řízení (§ 8 zákona o rezervách) ke konci období, za které se podává daňové přiznání</t>
  </si>
  <si>
    <t>( neobsazeno )</t>
  </si>
  <si>
    <t>a) Odpis neuhrazených pohledávek zahrnovaný do daňových výdajů (nákladů) a zákonné opravné položky k pohledávkám, mimo bankovních opravných položek podle § 5 zákona o rezervách - vyplňují všichni poplatníci</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</si>
  <si>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 dále jen zákon o rezervách )</t>
  </si>
  <si>
    <t xml:space="preserve"> kterou lze odečíst v následujících obdobích</t>
  </si>
  <si>
    <t xml:space="preserve"> odečtená v daném období</t>
  </si>
  <si>
    <t>odečtená v předcházejících obdobích</t>
  </si>
  <si>
    <t>Část nároku na odpočet ze sl. 2</t>
  </si>
  <si>
    <t>Celková výše nároku na odpočet na podporu odborného vzdělávání vzniklá v období uvedeném ve sl. 1</t>
  </si>
  <si>
    <t>Zdaňovací období nebo období, za které je podáváno daňové přiznání, v němž vznikl nárok na odpočet podle § 34 odst. 4 a § 34f až § 34h zákona od – do</t>
  </si>
  <si>
    <t>Celková výše nároku na odpočet na podporu výzkumu a vývoje vzniklá v období uvedeném ve sl. 1</t>
  </si>
  <si>
    <t>Zdaňovací období nebo období, za které je podáváno daňové přiznání, v němž vznikl nárok na odpočet podle § 34 odst. 4 a § 34a až § 34e zákona od – do</t>
  </si>
  <si>
    <t>a) neobsazeno</t>
  </si>
  <si>
    <t>F. Odečet podle § 34 zákona odst. 4 zákona</t>
  </si>
  <si>
    <t xml:space="preserve"> kterou lze odečíst v následujících zdaňovacích obdobích</t>
  </si>
  <si>
    <t xml:space="preserve"> odečtená v daném zdaňovacím období</t>
  </si>
  <si>
    <t>odečtená v předcházejících zdaňovacích obdobích</t>
  </si>
  <si>
    <t>Část daňové ztráty ze sl. 2</t>
  </si>
  <si>
    <t>Celková výše daňové
ztráty vyměřené nebo přiznávané za období uvedené ve sl. 1</t>
  </si>
  <si>
    <t>Zdaňovací období nebo období, za které se podává daňové přiznání, v němž daňová ztráta vznikla            od-do</t>
  </si>
  <si>
    <r>
      <t>E. Odečet daňové ztráty od základu daně podle § 34 odst. 1 až 3 zákona</t>
    </r>
    <r>
      <rPr>
        <vertAlign val="superscript"/>
        <sz val="10"/>
        <rFont val="Arial CE"/>
        <family val="2"/>
      </rPr>
      <t>5)</t>
    </r>
    <r>
      <rPr>
        <b/>
        <sz val="10"/>
        <rFont val="Arial CE"/>
        <family val="0"/>
      </rPr>
      <t xml:space="preserve"> nebo snížení základu daně podílového fondu o záporný rozdíl mezi jeho příjmy a výdaji podle § 20 odst. 3 zákona, ve znění platném do 14. července 2011 </t>
    </r>
    <r>
      <rPr>
        <sz val="10"/>
        <rFont val="Arial CE"/>
        <family val="2"/>
      </rPr>
      <t>(vyplní se v celých Kč)</t>
    </r>
  </si>
  <si>
    <t>D. (neobsazeno)</t>
  </si>
  <si>
    <t>Rezerva na nakládání s elektroodpadem ze solárních panelů vytvořená podle § 11a
až 11c zákona o rezervách v daném období, za které se podává daňové přiznání</t>
  </si>
  <si>
    <t>g) Rezerva na nakládání s elektroodpadem ze solárních panelů – vyplňují pouze poplatníci oprávněni k její tvorbě a použití</t>
  </si>
  <si>
    <r>
      <t>29</t>
    </r>
    <r>
      <rPr>
        <vertAlign val="superscript"/>
        <sz val="8"/>
        <rFont val="Arial CE"/>
        <family val="2"/>
      </rPr>
      <t>8)</t>
    </r>
  </si>
  <si>
    <t>f) Ostatní zákonné rezervy - vyplňují pouze poplatníci oprávění k jejich tvorbě a použití</t>
  </si>
  <si>
    <t>e) Rezerva na opravy hmotného majetku - vyplňují všichni poplatníci</t>
  </si>
  <si>
    <t>osoby</t>
  </si>
  <si>
    <t>Průměrný přepočtený počet zaměstnanců, zaokrouhlený na celé číslo</t>
  </si>
  <si>
    <t>Kč</t>
  </si>
  <si>
    <t>Roční úhrn čistého obratu</t>
  </si>
  <si>
    <t>jednotka</t>
  </si>
  <si>
    <t>Vyplní</t>
  </si>
  <si>
    <t>Měrná</t>
  </si>
  <si>
    <t>K. Vybrané ukazatele hospodaření</t>
  </si>
  <si>
    <t>Úhrn daně zaplacené v zahraničí, kterou lze započíst metodou úplného a prostého zápočtu ( ř. 4 tabulky I)</t>
  </si>
  <si>
    <t>Celkový nárok na slevy na dani podle § 35 odst. 1 zákona (ř. 4 tabulky H)</t>
  </si>
  <si>
    <t>Ze ř. 5 hodnota bezúplatných plnění ve výši uplatněných slev na dílčím odvodu z loterií a jiných podobných her</t>
  </si>
  <si>
    <t>Hodnota bezúplatných plnění poskytnutých na účely vymezené v § 20 odst. 8 zákona (ř. 1 tabulky G)</t>
  </si>
  <si>
    <t>Nárok na odečet podle § 34 odst. 4 a § 34a až § 34e zákona (příslušný řádek sl. 2 tabulky F/b)</t>
  </si>
  <si>
    <t>Nárok na odečet podle § 34 odst. 4 a § 34f až § 34h
zákona (příslušný řádek sl. 2 tabulky F/c)</t>
  </si>
  <si>
    <t>Úhrn vyňatých příjmů ( základů daně a daňových ztrát ) podléhajících zdanění v zahraničí (ř. 210)</t>
  </si>
  <si>
    <t>Základ daně nebo daňová ztráta z ř.200 (ř. 201)</t>
  </si>
  <si>
    <t>( sl. 2 + 3 )</t>
  </si>
  <si>
    <t>s nimiž souvisí částka ze sloupce 2 nebo 3 této tabulky</t>
  </si>
  <si>
    <t>společnost jako celek</t>
  </si>
  <si>
    <t>komandisty</t>
  </si>
  <si>
    <t>komplementáře</t>
  </si>
  <si>
    <t>řádku vyznačené tabulky přílohy č. 1 II. oddílu,</t>
  </si>
  <si>
    <t>Částka za komanditní</t>
  </si>
  <si>
    <t>Částka připadající na</t>
  </si>
  <si>
    <t>Název položky a číslo řádku II. oddílu, případně číslo</t>
  </si>
  <si>
    <r>
      <t>J. Rozdělení některých položek v případě komanditní společnosti</t>
    </r>
    <r>
      <rPr>
        <vertAlign val="superscript"/>
        <sz val="9"/>
        <rFont val="Arial CE"/>
        <family val="2"/>
      </rPr>
      <t>4)</t>
    </r>
    <r>
      <rPr>
        <sz val="9"/>
        <rFont val="Arial CE"/>
        <family val="2"/>
      </rPr>
      <t xml:space="preserve"> ( vyplní se v celých Kč )</t>
    </r>
  </si>
  <si>
    <r>
      <t xml:space="preserve">Výše daní zaplacených v zahraničí, kterou </t>
    </r>
    <r>
      <rPr>
        <b/>
        <sz val="8"/>
        <rFont val="Arial CE"/>
        <family val="2"/>
      </rPr>
      <t>nelze započíst</t>
    </r>
    <r>
      <rPr>
        <sz val="8"/>
        <rFont val="Arial CE"/>
        <family val="0"/>
      </rPr>
      <t xml:space="preserve"> (kladný rozdíl mezi částkami na ř. 2 a 3, zvýšený o kladný rozdíl mezi částkami na ř. 4 a na ř. 320 II. oddílu)</t>
    </r>
  </si>
  <si>
    <t>Úhrn částek daní zaplacených v zahraničí, o které lze snížit daňovou povinnost metodou prostého zápočtu (úhrn částek ze ř. 7 samostatných příloh k tabuce I)</t>
  </si>
  <si>
    <r>
      <t>3</t>
    </r>
    <r>
      <rPr>
        <vertAlign val="superscript"/>
        <sz val="8"/>
        <rFont val="Arial CE"/>
        <family val="2"/>
      </rPr>
      <t>9)</t>
    </r>
  </si>
  <si>
    <t>Úhrn daní zaplacených v zahraničí, u nichž lze uplatnit metodu prostého zápočtu (úhrn částek z ř. 3 samostatných příloh k tabuce I)</t>
  </si>
  <si>
    <r>
      <t>2</t>
    </r>
    <r>
      <rPr>
        <vertAlign val="superscript"/>
        <sz val="8"/>
        <rFont val="Arial CE"/>
        <family val="2"/>
      </rPr>
      <t>9)</t>
    </r>
  </si>
  <si>
    <t>Úhrn daní zaplacených v zahraničí, o které lze snížit daňovou povinnost metodou úplného zápočtu</t>
  </si>
  <si>
    <r>
      <t>1</t>
    </r>
    <r>
      <rPr>
        <vertAlign val="superscript"/>
        <sz val="8"/>
        <rFont val="Arial CE"/>
        <family val="2"/>
      </rPr>
      <t>8)</t>
    </r>
  </si>
  <si>
    <t>Počet samostatných příloh</t>
  </si>
  <si>
    <r>
      <t>I. Zápočet daně zaplacené v zahraničí</t>
    </r>
    <r>
      <rPr>
        <vertAlign val="superscript"/>
        <sz val="9"/>
        <rFont val="Arial CE"/>
        <family val="2"/>
      </rPr>
      <t>5)</t>
    </r>
  </si>
  <si>
    <r>
      <t>Sleva podle § 35a</t>
    </r>
    <r>
      <rPr>
        <vertAlign val="superscript"/>
        <sz val="8"/>
        <rFont val="Arial CE"/>
        <family val="2"/>
      </rPr>
      <t>1)</t>
    </r>
    <r>
      <rPr>
        <sz val="8"/>
        <rFont val="Arial CE"/>
        <family val="0"/>
      </rPr>
      <t xml:space="preserve"> nebo § 35b</t>
    </r>
    <r>
      <rPr>
        <vertAlign val="superscript"/>
        <sz val="8"/>
        <rFont val="Arial CE"/>
        <family val="2"/>
      </rPr>
      <t>1)</t>
    </r>
    <r>
      <rPr>
        <sz val="8"/>
        <rFont val="Arial CE"/>
        <family val="0"/>
      </rPr>
      <t xml:space="preserve"> zákona</t>
    </r>
  </si>
  <si>
    <r>
      <t>5</t>
    </r>
    <r>
      <rPr>
        <vertAlign val="superscript"/>
        <sz val="8"/>
        <rFont val="Arial CE"/>
        <family val="0"/>
      </rPr>
      <t>9)</t>
    </r>
  </si>
  <si>
    <t>Úhrn slev podle § 35 odst. 1 zákona (ř. 1 + 2)</t>
  </si>
  <si>
    <t>Sleva podle § 35 odst. 1 písm. b) zákona</t>
  </si>
  <si>
    <t>Sleva podle § 35 odst. 1 písm. a) zákona</t>
  </si>
  <si>
    <r>
      <t>H. Rozčlenění celkového nároku na slevy na dani (§ 35 odst. 1 a § 35a nebo a § 35b zákona), který lze uplatnit na ř. 300</t>
    </r>
    <r>
      <rPr>
        <vertAlign val="superscript"/>
        <sz val="9"/>
        <rFont val="Arial CE"/>
        <family val="2"/>
      </rPr>
      <t>5)</t>
    </r>
  </si>
  <si>
    <r>
      <t>G. Celková hodnota bezúplatných plnění, kterou lze podle § 20 odst. 8 zákona uplatnit jako odečet od základu daně sníženého podle § 34 zákona</t>
    </r>
    <r>
      <rPr>
        <b/>
        <vertAlign val="superscript"/>
        <sz val="9"/>
        <rFont val="Arial CE"/>
        <family val="0"/>
      </rPr>
      <t>5)</t>
    </r>
  </si>
  <si>
    <t xml:space="preserve">Poslední známá daňová povinnost pro účely stanovení výše a periodicity záloh podle § 38a odst. 1 zákona (ř. 340 - 335 = ř. 330) </t>
  </si>
  <si>
    <t>Celková daňová povinnost (ř. 330 + 335)</t>
  </si>
  <si>
    <t>Daň ze samostatného základu daně po zápočtu (ř. 333 - 334), zaokrouhlená na celé Kč nahoru</t>
  </si>
  <si>
    <t>Zápočet daně zaplacené v zahraničí na daň ze samostatného základu daně (nejvýše do částky uvedené na ř. 333)</t>
  </si>
  <si>
    <t>Daň ze samostatného základu daně, zaokrouhlená na celé Kč nahoru (ř. 331 x ř. 332 / 100)</t>
  </si>
  <si>
    <t>Sazba daně (v %) podle § 21 odst. 4 zákona, ve spojení s § 21 odst. 6 zákona</t>
  </si>
  <si>
    <r>
      <t>Samostatný základ daně podle § 20b zákona, zaokrouhlený na celé tisícikoruny dolů</t>
    </r>
    <r>
      <rPr>
        <vertAlign val="superscript"/>
        <sz val="8"/>
        <rFont val="Arial CE"/>
        <family val="2"/>
      </rPr>
      <t>5)</t>
    </r>
  </si>
  <si>
    <r>
      <t>331</t>
    </r>
    <r>
      <rPr>
        <vertAlign val="superscript"/>
        <sz val="8"/>
        <rFont val="Arial CE"/>
        <family val="2"/>
      </rPr>
      <t>8)</t>
    </r>
  </si>
  <si>
    <r>
      <t xml:space="preserve">Daň po zápočtu na ř. 320 (ř.310 - 320), zaokrouhlená na celé Kč nahoru </t>
    </r>
    <r>
      <rPr>
        <vertAlign val="superscript"/>
        <sz val="8"/>
        <rFont val="Arial CE"/>
        <family val="2"/>
      </rPr>
      <t>5)</t>
    </r>
  </si>
  <si>
    <r>
      <t>Zápočet daně zaplacené v zahraničí na daň uvedenou na ř. 310</t>
    </r>
    <r>
      <rPr>
        <vertAlign val="superscript"/>
        <sz val="8"/>
        <rFont val="Arial CE"/>
        <family val="2"/>
      </rPr>
      <t>5)</t>
    </r>
    <r>
      <rPr>
        <sz val="8"/>
        <rFont val="Arial CE"/>
        <family val="2"/>
      </rPr>
      <t xml:space="preserve"> (nejvýše do částky uvedené na ř. 310)</t>
    </r>
  </si>
  <si>
    <r>
      <t>Daň upravená o položky uvedené na ř. 300 a 301 (ř. 290 - 300 +- 301)</t>
    </r>
    <r>
      <rPr>
        <vertAlign val="superscript"/>
        <sz val="8"/>
        <rFont val="Arial CE"/>
        <family val="2"/>
      </rPr>
      <t>5)</t>
    </r>
  </si>
  <si>
    <r>
      <t>Slevy na dani podle § 35 odst. 1 a § 35a nebo § 35b zákona (nejvýše do částky na ř. 290)</t>
    </r>
    <r>
      <rPr>
        <vertAlign val="superscript"/>
        <sz val="8"/>
        <rFont val="Arial CE"/>
        <family val="2"/>
      </rPr>
      <t>5)</t>
    </r>
  </si>
  <si>
    <t>Daň (ř. 270 x ř. 280) / 100</t>
  </si>
  <si>
    <t>Sazba daně (v %) podle § 21 odst. 1 nebo odst. 2 anebo odst. 3 zákona, ve spojení s § 21 odst. 6 zákona</t>
  </si>
  <si>
    <r>
      <t>Základ daně po úpravě o část základu daně (daňové ztráty)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rPr>
      <t>5)</t>
    </r>
    <r>
      <rPr>
        <sz val="8"/>
        <rFont val="Arial CE"/>
        <family val="0"/>
      </rPr>
      <t xml:space="preserve"> (ř. 250 - 251- 260)</t>
    </r>
  </si>
  <si>
    <r>
      <t>Odečet bezúplatných plnění podle § 20 odst. 8 zákona (nejvýše 10 % z částky na ř. 250)</t>
    </r>
    <r>
      <rPr>
        <vertAlign val="superscript"/>
        <sz val="8"/>
        <rFont val="Arial CE"/>
        <family val="0"/>
      </rPr>
      <t>5)</t>
    </r>
  </si>
  <si>
    <t>Částka podle § 20 odst. 7 zákona, o níž mohou veřejně prospěšní poplatníci
(§ 17a zákona) dále snížit základ daně uvedený na ř. 250</t>
  </si>
  <si>
    <r>
      <t>Základ daně po úpravě o část základu daně (daňové ztráty)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rPr>
      <t>5)</t>
    </r>
    <r>
      <rPr>
        <sz val="8"/>
        <rFont val="Arial CE"/>
        <family val="0"/>
      </rPr>
      <t xml:space="preserve"> (ř. 220 - 230 - 240 - 241 - 242 - 243)</t>
    </r>
    <r>
      <rPr>
        <vertAlign val="superscript"/>
        <sz val="8"/>
        <rFont val="Arial CE"/>
        <family val="2"/>
      </rPr>
      <t>3)</t>
    </r>
  </si>
  <si>
    <t>Odečet nároku na odpočet na podporu odborného vzdělávání podle § 34 odst. 4 a § 34f až § 34h zákona</t>
  </si>
  <si>
    <t>Odečet nároku na odpočet na podporu výzkumu a vývoje podle § 34 odst. 4
a § 34a až § 34e zákona, včetně odečtu dosud neuplatněných výdajů (nákladů) při realizaci projektů výzkumu a vývoje ve znění zákona platném do 31. 12. 2013</t>
  </si>
  <si>
    <t>Odečet dosud neuplatněného nároku na odečet, vzniklého v předchozích zdaňovacích obdobích podle § 34 odst. 3 až 10 a 12 zákona, ve znění platném do 31. prosince 2004</t>
  </si>
  <si>
    <r>
      <t>240</t>
    </r>
    <r>
      <rPr>
        <vertAlign val="superscript"/>
        <sz val="8"/>
        <rFont val="Arial CE"/>
        <family val="0"/>
      </rPr>
      <t>8)</t>
    </r>
  </si>
  <si>
    <r>
      <t>Odečet daňové ztráty podle § 34 odst. 1 zákona</t>
    </r>
    <r>
      <rPr>
        <vertAlign val="superscript"/>
        <sz val="8"/>
        <rFont val="Arial CE"/>
        <family val="2"/>
      </rPr>
      <t>5)</t>
    </r>
  </si>
  <si>
    <r>
      <t>Základ daně po úpravě o část základu daně (daňové ztráty) připadající na komplementáře a o příjmy podléhající zdanění v zahraničí, u nichž je uplatňováno vynětí, před snížením o položky podle § 34 a § 20 odst. 7 nebo odst. 8 zákona</t>
    </r>
    <r>
      <rPr>
        <vertAlign val="superscript"/>
        <sz val="8"/>
        <rFont val="Arial CE"/>
        <family val="2"/>
      </rPr>
      <t>5)</t>
    </r>
    <r>
      <rPr>
        <sz val="8"/>
        <rFont val="Arial CE"/>
        <family val="0"/>
      </rPr>
      <t xml:space="preserve"> nebo daňová ztráta po úpravě o část základu daně (daňové ztráty) připadající na komplementáře a o příjmy podléhající zdanění v zahraničí, u nichž je uplatňováno vynětí (ř. 200 - 201 - 210)</t>
    </r>
    <r>
      <rPr>
        <vertAlign val="superscript"/>
        <sz val="8"/>
        <rFont val="Arial CE"/>
        <family val="2"/>
      </rPr>
      <t>3)</t>
    </r>
  </si>
  <si>
    <r>
      <t xml:space="preserve">Úhrn vyňatých příjmů (základů daně a daňových ztrát) podlehajících zdanění v zahraničí </t>
    </r>
    <r>
      <rPr>
        <vertAlign val="superscript"/>
        <sz val="8"/>
        <rFont val="Arial CE"/>
        <family val="0"/>
      </rPr>
      <t>3)5)</t>
    </r>
  </si>
  <si>
    <r>
      <t>210</t>
    </r>
    <r>
      <rPr>
        <vertAlign val="superscript"/>
        <sz val="8"/>
        <rFont val="Arial CE"/>
        <family val="2"/>
      </rPr>
      <t>8)</t>
    </r>
  </si>
  <si>
    <r>
      <t>Část základu daně nebo daňové ztráty připadající na komplementáře</t>
    </r>
    <r>
      <rPr>
        <vertAlign val="superscript"/>
        <sz val="8"/>
        <rFont val="Arial CE"/>
        <family val="2"/>
      </rPr>
      <t>3),4)</t>
    </r>
  </si>
  <si>
    <r>
      <t>Základ daně před úpravou o část základu daně (daňové ztráty) připadající na komplementáře a o příjmy podléhající zdanění v zahraničí, u nichž je uplatňováno vynětí, a před snížením o položky podle § 34 a § 20 odst. 7 nebo odst. 8 zákona, nebo daňová ztráta před úpravou o část základu daně (daňové ztráty) připadající na komplementáře a o příjmy podléhající zdanění v zahraničí, u nichž je uplatňováno vynětí (ř. 10 + 70 - 170)</t>
    </r>
    <r>
      <rPr>
        <vertAlign val="superscript"/>
        <sz val="8"/>
        <rFont val="Arial CE"/>
        <family val="2"/>
      </rPr>
      <t>3)</t>
    </r>
  </si>
  <si>
    <t>10) § 17 odst. 3 zákona</t>
  </si>
  <si>
    <t>9) Výpočet vykázané částky nebo uvedení dalších údajů k takto označenému řádku se provede na samostatné příloze. Tiskopisy samostatných příloh vydává Ministerstvo financí.Pro účely elektronického podání daňového přiznání jsou elektronické verze těchto tiskopisů součástí programového vybavení aplikace Elektronická podání pro daňovou správu.</t>
  </si>
  <si>
    <t>8) Bude-li vyplněn některý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vyplnění zvláštních příloh součástí programového vybavení aplikace.</t>
  </si>
  <si>
    <r>
      <t>Přehledy o majetku a závazcích a příjmech a výdajích a Účetní závěrky</t>
    </r>
    <r>
      <rPr>
        <sz val="7"/>
        <rFont val="Arial CE"/>
        <family val="0"/>
      </rPr>
      <t>, pro které nejsou v programovém vybavení aplikace Elektronické podání pro daňovou správu k dispozici elektronické přílohy se závazně stanoveným uspořádáním údajů, lze účinně elektronicky podat prostřednictvím E-příloh, umožňujících vložení souboru typu .doc, .docx, .txt, .xls, .xlsx, .rtf, .pdf nebo .jpg.</t>
    </r>
  </si>
  <si>
    <r>
      <t xml:space="preserve">7) Účetní závěrka nebo přehled o majetku a závazcích a přehled o příjmech a výdajích, jako příloha vyznačená pod položkou 11 v I. oddílu, je součástí daňového přiznání (§ 72 odst. 2 zákona č. 280/2009 Sb., daňový řád, ve znění pozdějších předpisů). Pro účely elektronického podání daňového přiznání se </t>
    </r>
    <r>
      <rPr>
        <b/>
        <sz val="7"/>
        <rFont val="Arial CE"/>
        <family val="0"/>
      </rPr>
      <t>Účetní závěrkou</t>
    </r>
    <r>
      <rPr>
        <sz val="7"/>
        <rFont val="Arial CE"/>
        <family val="0"/>
      </rPr>
      <t xml:space="preserve"> rozumí elektronické přílohy </t>
    </r>
    <r>
      <rPr>
        <b/>
        <sz val="7"/>
        <rFont val="Arial CE"/>
        <family val="0"/>
      </rPr>
      <t>Vybrané údaje z Rozvahy a Vybrané údaje z Výkazu zisku a ztráty</t>
    </r>
    <r>
      <rPr>
        <sz val="7"/>
        <rFont val="Arial CE"/>
        <family val="0"/>
      </rPr>
      <t xml:space="preserve">, popřípadě </t>
    </r>
    <r>
      <rPr>
        <b/>
        <sz val="7"/>
        <rFont val="Arial CE"/>
        <family val="0"/>
      </rPr>
      <t>Vybrané údaje z Přehledu o změnách vlastního kapitálu</t>
    </r>
    <r>
      <rPr>
        <sz val="7"/>
        <rFont val="Arial CE"/>
        <family val="0"/>
      </rPr>
      <t xml:space="preserve">, které jsou součástí programového vybavení aplikace, a </t>
    </r>
    <r>
      <rPr>
        <b/>
        <sz val="7"/>
        <rFont val="Arial CE"/>
        <family val="0"/>
      </rPr>
      <t>Opis Přílohy účetní závěrky</t>
    </r>
    <r>
      <rPr>
        <sz val="7"/>
        <rFont val="Arial CE"/>
        <family val="0"/>
      </rPr>
      <t>, vkládaný s použitím E-přílohy jako samostatný soubor typu .doc, .txt, .xls, .rtf, .pdf nebo .jpg.</t>
    </r>
  </si>
  <si>
    <t>6) Při podání dodatečného daňového přiznání podle § 141 odst. 2 nebo 4 zákona č. 280/2009 Sb., daňový řád, ve znění pozdějších předpisů anebo podle § 38u zákona, budou na zvláštní příloze uvedeny důvody pro jeho podání. Při elektronickém podání těchto dodatečných daňových přiznání je součástí programového vybavení aplikace textové pole pro vyplnění zvláštní přílohy.</t>
  </si>
  <si>
    <t>5) Pokud poplatníkem daně je komanditní společnost, uvede pouze částky připadající na komandisty.</t>
  </si>
  <si>
    <t>4) Vyplní pouze poplatník, který je komanditní společností.</t>
  </si>
  <si>
    <t>3) V případě vykázání ztráty nebo daňové ztráty se uvede částka se znaménkem mínus (-)</t>
  </si>
  <si>
    <t>2) Vyplní finanční úřad</t>
  </si>
  <si>
    <t>1) Nehodící se škrtněte</t>
  </si>
  <si>
    <t>Vysvětlivky:</t>
  </si>
  <si>
    <t>Vlastnoruční podpis osoby oprávněné  k podpisu</t>
  </si>
  <si>
    <t>Otisk razítka</t>
  </si>
  <si>
    <t>Osoba oprávněná k podpisu</t>
  </si>
  <si>
    <t>Jméno(-a) a příjmení / Vztah k právnické osobě</t>
  </si>
  <si>
    <r>
      <t>s uvedením vztahu k právnické osobě</t>
    </r>
    <r>
      <rPr>
        <sz val="8"/>
        <rFont val="Arial"/>
        <family val="2"/>
      </rPr>
      <t xml:space="preserve"> (např. jednatel, pověřený pracovník apod.)</t>
    </r>
  </si>
  <si>
    <r>
      <t>Fyzická osoba oprávněná k podpisu</t>
    </r>
    <r>
      <rPr>
        <sz val="8"/>
        <rFont val="Arial"/>
        <family val="2"/>
      </rPr>
      <t xml:space="preserve"> (je-li daňový subjekt či zástupce právnickou osobou),</t>
    </r>
  </si>
  <si>
    <t>Datum narození / Evidenční číslo osvědčení daňového poradce / IČ právnické osoby</t>
  </si>
  <si>
    <t>Jméno(-a) a příjmení / Název právnické osoby</t>
  </si>
  <si>
    <t>Kód podepisující osoby:</t>
  </si>
  <si>
    <t>Údaje o podepisující osobě:</t>
  </si>
  <si>
    <t>PROHLAŠUJI, ŽE VŠECHNY MNOU UVEDENÉ ÚDAJE V TOMTO PŘIZNÁNÍ JSOU PRAVDIVÉ A ÚPLNÉ A STVRZUJI JE SVÝM PODPISEM</t>
  </si>
  <si>
    <t xml:space="preserve">Přeplatek    (+)(ř. 1 + ř. 2 + ř. 3 - ř. 340 II.oddílu) &gt; 0 </t>
  </si>
  <si>
    <t xml:space="preserve">Nedoplatek (-) (ř. 1 + ř. 2 + ř. 3 - ř. 340 II.oddílu) &lt; 0 </t>
  </si>
  <si>
    <t>Uplatňovaný zápočet daně vybrané srážkou (§ 36 odst. 7 zákona)</t>
  </si>
  <si>
    <r>
      <t>3</t>
    </r>
    <r>
      <rPr>
        <vertAlign val="superscript"/>
        <sz val="8"/>
        <rFont val="Arial CE"/>
        <family val="2"/>
      </rPr>
      <t>8)</t>
    </r>
  </si>
  <si>
    <t>Na zajištění daně sraženo plátcem (§ 38e zákona)</t>
  </si>
  <si>
    <r>
      <t>2</t>
    </r>
    <r>
      <rPr>
        <vertAlign val="superscript"/>
        <sz val="8"/>
        <rFont val="Arial CE"/>
        <family val="2"/>
      </rPr>
      <t>8)</t>
    </r>
  </si>
  <si>
    <t>Na zálohách (§ 38a zákona) zaplaceno</t>
  </si>
  <si>
    <t>V. ODDÍL - placení daně</t>
  </si>
  <si>
    <t>Zvýšení (+), snížení (-) daňové ztráty (ř. 5 - ř. 4)</t>
  </si>
  <si>
    <t>Nově zjištěná daňová ztráta (ř. 220 II. oddílu)</t>
  </si>
  <si>
    <t>Poslední známá daňová ztráta</t>
  </si>
  <si>
    <t>Zvýšení (+), snížení (-) částky daně (ř. 2 - ř. 1)</t>
  </si>
  <si>
    <t>Nově zjištěná daň (ř. 340 II. oddílu)</t>
  </si>
  <si>
    <t>Poslední známá daň</t>
  </si>
  <si>
    <t>IV. ODDÍL - dodatečné daňové přiznání</t>
  </si>
  <si>
    <r>
      <t xml:space="preserve">III. ODDÍL </t>
    </r>
    <r>
      <rPr>
        <sz val="10"/>
        <rFont val="Arial CE"/>
        <family val="0"/>
      </rPr>
      <t>- (neobsazeno)</t>
    </r>
  </si>
  <si>
    <t>Pardubický kraj</t>
  </si>
  <si>
    <t>opravné</t>
  </si>
  <si>
    <t>dodatečné</t>
  </si>
  <si>
    <t>3 A</t>
  </si>
  <si>
    <t>NE</t>
  </si>
  <si>
    <t>a)</t>
  </si>
  <si>
    <t>Sídlo SDH</t>
  </si>
  <si>
    <t>Dobrovolní hasiči</t>
  </si>
  <si>
    <t>ANO</t>
  </si>
  <si>
    <r>
      <t xml:space="preserve">ANO </t>
    </r>
    <r>
      <rPr>
        <vertAlign val="superscript"/>
        <sz val="10"/>
        <rFont val="Arial CE"/>
        <family val="0"/>
      </rPr>
      <t>2)</t>
    </r>
  </si>
  <si>
    <t>(platný pro zdaňovací období započatá v roce 2015 a pro části zdaňovacích období započatých v roce 2016,
za které lhůta pro podání daňového přiznání uplyne do 31. prosince 2016)</t>
  </si>
  <si>
    <t>Výdaje na nezdaňovanou činnost</t>
  </si>
  <si>
    <t>Opravné položky k pohledávkám za dlužníky v insolvenčním řízení vytvořené podle
§ 8 zákona o rezervách v daném období, za které se podává daňové přiznání</t>
  </si>
  <si>
    <t>Stav nepromlčených pohledávek splatných po  31. prosinci 1994, k nimž lze tvořit zákonné opravné položky (§ 8a zákona o rezervách) ke konci období, za které
se podává daňové přiznání</t>
  </si>
  <si>
    <t>Opravné položky k nepromlčeným pohledávkám vytvořené podle § 8a zákona
o rezervách  v daném období, za které se podává daňové přiznání</t>
  </si>
  <si>
    <t>Stav zákonných opravných položek k nepromlčeným pohledávkám splatným
po 31. prosinci 1994 (§ 8a zákona o rezervách) ke konci období, za které se podává
daňové přiznání</t>
  </si>
  <si>
    <t>Opravné položky k pohledávkám z titulu ručení za celní dluh vytvořené podle
§ 8b zákona o rezervách v daném období, za které se podává daňové přiznání</t>
  </si>
  <si>
    <t>Stav zákonných opravných položek k pohledávkám z titulu ručení za celní dluh
(§ 8b zákona o rezervách) ke konci období, za které se podává daňové přiznání</t>
  </si>
  <si>
    <t>Opravné položky k nepromlčeným pohledávkám, vytvořené podle § 8c zákona
o rezervách v daném období, za které se podává přiznání</t>
  </si>
  <si>
    <t>Stav zákonných opravných položek k nepromlčeným pohledávkám vytvořených
podle § 8c zákona o rezervách ke konci období, za které se podává daňové přiznání</t>
  </si>
  <si>
    <t>Úhrn hodnot pohledávek nebo pořizovacích cen pohledávek nabytých postoupením, uplatněných v daném zdaňovacím období, za které se podává daňové přiznání jako výdaj(náklad)na dosažení,zajištění a udržení příjmů podle §24 odst.2 písm.y) zákona</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</si>
  <si>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</si>
  <si>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</si>
  <si>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</si>
  <si>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</si>
  <si>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</si>
  <si>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ke konci zdaňovacího období</t>
  </si>
  <si>
    <t>Prům. stav rozvahové hodnoty nepromlčených pohledávek z úvěrů poskytnutých
fyzickým osobám na základě smlouvy o úvěru, bez příslušenství, v ocenění
nesníženém o opravné položky již vytvořené (§ 5a odst. 3 zákona o rezervách)</t>
  </si>
  <si>
    <t>Výše základního kapitálu k poslednímu dni zdaňovacího období
(§ 5a odst. 4 zákona o rezervách)</t>
  </si>
  <si>
    <t>Opravné položky k nepromlčeným pohledávkám z úvěrů poskytnutých fyzickým
osobám na základě smlouvy o úvěru, vytvořené podle § 5a odst. 4 zákona
o rezervách za dané zdaňovací období</t>
  </si>
  <si>
    <t>Stav zákonných opravných položek k nepromlčeným pohledávkám z úvěrů poskytnutých fyzickým osobám na základě smlouvy o úvěru (§ 5a odst. 4 zákona
o rezervách) ke konci zdaňovacího období</t>
  </si>
  <si>
    <t>Stav rezerv v pojišťovnictví (§ 6 zákona o rezervách) ke konci období, za které
se podává daňové přiznání</t>
  </si>
  <si>
    <t>Rezervy v pojišťovnictví vytvořené podle § 6 zákona o rezervách v daném období,
za které se podává daňové přiznání</t>
  </si>
  <si>
    <t>Rezerva na opravy hmotného majetku vytvořená podle § 7 zákona o rezervách
v daném zdaňovacím období</t>
  </si>
  <si>
    <t>Stav rezerv na opravy hmotného majetku (§ 7 zákona o rezervách) ke konci
zdaňovacího období</t>
  </si>
  <si>
    <t xml:space="preserve">Rezerva na pěstební činnost vytvořená podle § 9 zákona o rezervách v daném
období, za které se podává daňové přiznání </t>
  </si>
  <si>
    <t xml:space="preserve">Stav rezervy na pěstební činnost (§ 9 zákona o rezervách) ke konci období, za které
se podává daňové přiznání </t>
  </si>
  <si>
    <t>Ostatní rezervy vytvořené podle § 10 zákona o rezervách v daném zdaňovacím
období</t>
  </si>
  <si>
    <t>Stav rezervy na nakládání s elektroodpadem ze solárních panelů
(§11a až 11c zákona o rezervách) ke konci období, za které se podává daň. přiznání</t>
  </si>
  <si>
    <t>Celková hodnota bezúplatných plnění poskytnutých na účely vymezené
v § 20 odst. 8 zákona pro odečet ze základu daně sníženého podle § 34 zákona,
vč. částky ze ř. 2</t>
  </si>
  <si>
    <r>
      <t xml:space="preserve">Výše daní zaplacených v zahraničí, kterou </t>
    </r>
    <r>
      <rPr>
        <b/>
        <sz val="8"/>
        <rFont val="Arial CE"/>
        <family val="2"/>
      </rPr>
      <t>lze započíst</t>
    </r>
    <r>
      <rPr>
        <sz val="8"/>
        <rFont val="Arial CE"/>
        <family val="0"/>
      </rPr>
      <t xml:space="preserve"> metodou úplného
a prostého zápočtu (součet částek ze ř. 1 a 3)</t>
    </r>
  </si>
  <si>
    <t>Ze ř. 1 hodnota bezúplatných plnění ve výši uplatněných slev na dílčím
odvodu z loterií a jiných podobných her</t>
  </si>
  <si>
    <t>starosta SDH</t>
  </si>
  <si>
    <t xml:space="preserve">Finančnímu úřad pro: </t>
  </si>
  <si>
    <t xml:space="preserve">Územní pracoviště v, ve, pro: </t>
  </si>
  <si>
    <t xml:space="preserve">IČO: </t>
  </si>
  <si>
    <t xml:space="preserve">Ulice/část obce a číslo popisné: </t>
  </si>
  <si>
    <t xml:space="preserve">Obec:  </t>
  </si>
  <si>
    <t xml:space="preserve">PSČ: </t>
  </si>
  <si>
    <t xml:space="preserve">Telefon: </t>
  </si>
  <si>
    <t xml:space="preserve">Fax: </t>
  </si>
  <si>
    <t xml:space="preserve">Funkce: </t>
  </si>
  <si>
    <t xml:space="preserve">Jméno a příjmení: </t>
  </si>
  <si>
    <t>Jméno Příjmení</t>
  </si>
  <si>
    <t xml:space="preserve">Datum podpisu: </t>
  </si>
  <si>
    <t>13.2.2016</t>
  </si>
  <si>
    <t>Informace o SDH</t>
  </si>
  <si>
    <t>Základní údaje pro daňové přiznání</t>
  </si>
  <si>
    <t>SH ČMS - Sbor dobrovolných hasičů</t>
  </si>
  <si>
    <r>
      <t>List „Deník“ není primárně určen pro tisk, k tomu slouží list „</t>
    </r>
    <r>
      <rPr>
        <b/>
        <sz val="12"/>
        <rFont val="Arial"/>
        <family val="2"/>
      </rPr>
      <t>Tisk deníku</t>
    </r>
    <r>
      <rPr>
        <sz val="12"/>
        <rFont val="Arial"/>
        <family val="2"/>
      </rPr>
      <t>“.
Zde je povolená k editaci pouze jediná buňka, číslo strany (buňka B41).</t>
    </r>
  </si>
  <si>
    <t>Fyzická osoba oprávněná k podpisu</t>
  </si>
  <si>
    <t>Kontaktní údaje</t>
  </si>
  <si>
    <r>
      <t>Největším přínosem tohoto "programu" by ale měl být listy „</t>
    </r>
    <r>
      <rPr>
        <b/>
        <sz val="12"/>
        <rFont val="Arial"/>
        <family val="2"/>
      </rPr>
      <t>Přehled údajů k přiznání</t>
    </r>
    <r>
      <rPr>
        <sz val="12"/>
        <rFont val="Arial"/>
        <family val="2"/>
      </rPr>
      <t>“
a "</t>
    </r>
    <r>
      <rPr>
        <b/>
        <sz val="12"/>
        <rFont val="Arial"/>
        <family val="2"/>
      </rPr>
      <t>Přiznání</t>
    </r>
    <r>
      <rPr>
        <sz val="12"/>
        <rFont val="Arial"/>
        <family val="2"/>
      </rPr>
      <t>" (str.1-8), které se automaticky plní hodnotami z listu „Deník“.
Stačí pouze vyplnit list "</t>
    </r>
    <r>
      <rPr>
        <b/>
        <sz val="12"/>
        <rFont val="Arial"/>
        <family val="2"/>
      </rPr>
      <t>Základní údaje</t>
    </r>
    <r>
      <rPr>
        <sz val="12"/>
        <rFont val="Arial"/>
        <family val="2"/>
      </rPr>
      <t>" informacemi o SDH.</t>
    </r>
  </si>
  <si>
    <t>odečtená
v předcházejících obdobích</t>
  </si>
  <si>
    <t xml:space="preserve"> kterou lze odečíst
v následujících
obdobích</t>
  </si>
  <si>
    <r>
      <t>c) Uplatňování odpočtu na podporu odborného vzdělávání od základu daně podle § 34 odst. 4 a § 34f až § 34h zákona</t>
    </r>
    <r>
      <rPr>
        <sz val="8"/>
        <rFont val="Arial CE"/>
        <family val="0"/>
      </rPr>
      <t xml:space="preserve"> (v celých Kč)</t>
    </r>
  </si>
  <si>
    <r>
      <t>b) Uplatňování odpočtu na podporu výzkumu a vývoje od základu daně podle § 34 odst. 4 a § 34a až 34e zákona</t>
    </r>
    <r>
      <rPr>
        <sz val="8"/>
        <rFont val="Arial CE"/>
        <family val="0"/>
      </rPr>
      <t xml:space="preserve"> (v celých Kč)</t>
    </r>
  </si>
  <si>
    <t>Finančímu úřadu pro</t>
  </si>
  <si>
    <t>Kraj Vysočina</t>
  </si>
  <si>
    <t>Specializovaný</t>
  </si>
  <si>
    <t>Hlavní město Praha</t>
  </si>
  <si>
    <t>Středočeský kraj</t>
  </si>
  <si>
    <t>Jihočeský kraj</t>
  </si>
  <si>
    <t>Plzeňský kraj</t>
  </si>
  <si>
    <t>Karlovarský kraj</t>
  </si>
  <si>
    <t>Ústecký kraj</t>
  </si>
  <si>
    <t>Liberecký kraj</t>
  </si>
  <si>
    <t>Jihomoravský kraj</t>
  </si>
  <si>
    <t>Olomoucký kraj</t>
  </si>
  <si>
    <t>Zlínský kraj</t>
  </si>
  <si>
    <t>Královéhradecký kraj</t>
  </si>
  <si>
    <t>Moravskoslezský kraj</t>
  </si>
  <si>
    <t>601234567</t>
  </si>
  <si>
    <t>461123456</t>
  </si>
  <si>
    <r>
      <t xml:space="preserve">Na listu jsou i některé </t>
    </r>
    <r>
      <rPr>
        <b/>
        <sz val="12"/>
        <rFont val="Arial"/>
        <family val="2"/>
      </rPr>
      <t>kontrolní funkce</t>
    </r>
    <r>
      <rPr>
        <sz val="12"/>
        <rFont val="Arial"/>
        <family val="2"/>
      </rPr>
      <t>:
- do sloupce „Klasifikace příjmu – výdeje“ nebo do sloupce „Označení ve výkazu“
  lze zadat pouze hodnoty z předem definovaného seznamu
  (k nahlédnutí jsou na listu „Povolené hodnoty“)
- nelze zadávat nulové nebo záporné hodnoty
- u Pokladny se navíc kontroluje desetinná část (ta je samozřejmě nepřípustná)
- pokud zapíšete takový výdaj, že by se Pokladna nebo Banka dostala do záporného stavu,
  pak se Zůstatek označí červeně
- pokud zadáte příjem nebo výdej a vyplníte chybně Klasifikaci a Označení
  (nebo nevyplníte vůbec), pak je list "Přehled údajů k přiznání" červeně orámován</t>
    </r>
  </si>
  <si>
    <t>Nezdaň. Činnost
B</t>
  </si>
  <si>
    <t>Zdaň. Činnost
A</t>
  </si>
  <si>
    <t>Vratislavice</t>
  </si>
  <si>
    <t>24566238</t>
  </si>
  <si>
    <t>Nádražní 28</t>
  </si>
  <si>
    <t>453 20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</si>
</sst>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
    <numFmt numFmtId="165" formatCode="d/m/yyyy;@"/>
  </numFmts>
  <fonts count="78">
    <font>
      <sz val="10"/>
      <name val="Arial CE"/>
      <family val="0"/>
    </font>
    <font>
      <sz val="11"/>
      <color indexed="8"/>
      <name val="Calibri"/>
      <family val="2"/>
    </font>
    <font>
      <b/>
      <sz val="10"/>
      <name val="Arial CE"/>
      <family val="0"/>
    </font>
    <font>
      <b/>
      <sz val="10"/>
      <name val="Calibri"/>
      <family val="2"/>
    </font>
    <font>
      <sz val="10"/>
      <name val="Calibri"/>
      <family val="2"/>
    </font>
    <font>
      <sz val="8"/>
      <name val="Calibri"/>
      <family val="2"/>
    </font>
    <font>
      <b/>
      <i/>
      <sz val="10"/>
      <name val="Calibri"/>
      <family val="2"/>
    </font>
    <font>
      <i/>
      <sz val="10"/>
      <name val="Calibri"/>
      <family val="2"/>
    </font>
    <font>
      <i/>
      <sz val="8"/>
      <name val="Calibri"/>
      <family val="2"/>
    </font>
    <font>
      <b/>
      <sz val="10"/>
      <name val="Arial"/>
      <family val="2"/>
    </font>
    <font>
      <sz val="10"/>
      <name val="Arial"/>
      <family val="2"/>
    </font>
    <font>
      <sz val="12"/>
      <name val="Arial"/>
      <family val="2"/>
    </font>
    <font>
      <sz val="14"/>
      <name val="Arial"/>
      <family val="2"/>
    </font>
    <font>
      <b/>
      <sz val="12"/>
      <name val="Arial"/>
      <family val="2"/>
    </font>
    <font>
      <sz val="16"/>
      <name val="Arial"/>
      <family val="2"/>
    </font>
    <font>
      <b/>
      <sz val="14"/>
      <name val="Arial"/>
      <family val="2"/>
    </font>
    <font>
      <sz val="10"/>
      <color indexed="9"/>
      <name val="Arial"/>
      <family val="2"/>
    </font>
    <font>
      <sz val="11"/>
      <name val="Calibri"/>
      <family val="2"/>
    </font>
    <font>
      <i/>
      <sz val="7"/>
      <name val="Arial"/>
      <family val="2"/>
    </font>
    <font>
      <sz val="8"/>
      <name val="Arial CE"/>
      <family val="2"/>
    </font>
    <font>
      <i/>
      <sz val="8"/>
      <name val="Arial CE"/>
      <family val="2"/>
    </font>
    <font>
      <vertAlign val="superscript"/>
      <sz val="8"/>
      <name val="Arial CE"/>
      <family val="2"/>
    </font>
    <font>
      <sz val="8"/>
      <name val="Arial"/>
      <family val="2"/>
    </font>
    <font>
      <vertAlign val="superscript"/>
      <sz val="10"/>
      <name val="Arial CE"/>
      <family val="0"/>
    </font>
    <font>
      <b/>
      <sz val="12"/>
      <name val="Arial CE"/>
      <family val="0"/>
    </font>
    <font>
      <sz val="18"/>
      <name val="Arial"/>
      <family val="2"/>
    </font>
    <font>
      <b/>
      <sz val="18"/>
      <name val="Arial CE"/>
      <family val="0"/>
    </font>
    <font>
      <sz val="7"/>
      <name val="Arial CE"/>
      <family val="2"/>
    </font>
    <font>
      <b/>
      <sz val="8"/>
      <name val="Arial CE"/>
      <family val="0"/>
    </font>
    <font>
      <sz val="9"/>
      <name val="Arial CE"/>
      <family val="0"/>
    </font>
    <font>
      <sz val="9"/>
      <name val="Arial"/>
      <family val="2"/>
    </font>
    <font>
      <b/>
      <u val="single"/>
      <sz val="10"/>
      <name val="Arial CE"/>
      <family val="2"/>
    </font>
    <font>
      <b/>
      <sz val="9"/>
      <name val="Arial CE"/>
      <family val="2"/>
    </font>
    <font>
      <vertAlign val="superscript"/>
      <sz val="9"/>
      <name val="Arial CE"/>
      <family val="2"/>
    </font>
    <font>
      <b/>
      <sz val="9"/>
      <name val="Arial"/>
      <family val="2"/>
    </font>
    <font>
      <b/>
      <vertAlign val="superscript"/>
      <sz val="9"/>
      <name val="Arial CE"/>
      <family val="0"/>
    </font>
    <font>
      <sz val="7"/>
      <name val="Arial"/>
      <family val="2"/>
    </font>
    <font>
      <b/>
      <sz val="7"/>
      <name val="Arial CE"/>
      <family val="0"/>
    </font>
    <font>
      <b/>
      <sz val="8"/>
      <name val="Arial"/>
      <family val="2"/>
    </font>
    <font>
      <strike/>
      <sz val="8"/>
      <name val="Arial CE"/>
      <family val="0"/>
    </font>
    <font>
      <i/>
      <sz val="12"/>
      <name val="Arial CE"/>
      <family val="0"/>
    </font>
    <font>
      <sz val="12"/>
      <name val="Arial CE"/>
      <family val="0"/>
    </font>
    <font>
      <i/>
      <sz val="12"/>
      <name val="Arial"/>
      <family val="2"/>
    </font>
    <font>
      <b/>
      <i/>
      <sz val="12"/>
      <name val="Arial"/>
      <family val="2"/>
    </font>
    <font>
      <b/>
      <i/>
      <sz val="12"/>
      <name val="Arial CE"/>
      <family val="0"/>
    </font>
    <font>
      <sz val="11"/>
      <color indexed="9"/>
      <name val="Calibri"/>
      <family val="2"/>
    </font>
    <font>
      <sz val="11"/>
      <color indexed="20"/>
      <name val="Calibri"/>
      <family val="2"/>
    </font>
    <font>
      <b/>
      <sz val="11"/>
      <color indexed="10"/>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b/>
      <sz val="11"/>
      <color indexed="9"/>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57"/>
      <name val="Calibri Light"/>
      <family val="2"/>
    </font>
    <font>
      <b/>
      <sz val="11"/>
      <color indexed="8"/>
      <name val="Calibri"/>
      <family val="2"/>
    </font>
    <font>
      <sz val="8"/>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s>
  <borders count="1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top/>
      <bottom style="medium"/>
    </border>
    <border>
      <left/>
      <right/>
      <top/>
      <bottom style="medium"/>
    </border>
    <border>
      <left style="medium"/>
      <right style="medium"/>
      <top/>
      <bottom/>
    </border>
    <border>
      <left style="medium"/>
      <right/>
      <top style="medium"/>
      <bottom style="medium"/>
    </border>
    <border>
      <left/>
      <right style="medium"/>
      <top style="medium"/>
      <bottom style="medium"/>
    </border>
    <border>
      <left style="medium"/>
      <right style="medium"/>
      <top style="medium"/>
      <bottom style="medium"/>
    </border>
    <border>
      <left/>
      <right/>
      <top style="medium"/>
      <bottom style="medium"/>
    </border>
    <border>
      <left style="medium"/>
      <right style="hair"/>
      <top/>
      <bottom/>
    </border>
    <border>
      <left style="hair"/>
      <right style="hair"/>
      <top/>
      <bottom/>
    </border>
    <border>
      <left style="hair"/>
      <right style="medium"/>
      <top/>
      <bottom/>
    </border>
    <border>
      <left style="medium"/>
      <right style="hair"/>
      <top style="medium"/>
      <bottom style="medium"/>
    </border>
    <border>
      <left style="hair"/>
      <right style="hair"/>
      <top style="medium"/>
      <bottom style="medium"/>
    </border>
    <border>
      <left style="hair"/>
      <right style="medium"/>
      <top style="medium"/>
      <bottom style="medium"/>
    </border>
    <border>
      <left/>
      <right/>
      <top style="medium"/>
      <bottom style="hair"/>
    </border>
    <border>
      <left style="medium"/>
      <right style="thin"/>
      <top style="medium"/>
      <bottom style="hair"/>
    </border>
    <border>
      <left style="thin"/>
      <right style="medium"/>
      <top style="medium"/>
      <bottom style="hair"/>
    </border>
    <border>
      <left style="medium"/>
      <right style="hair"/>
      <top style="medium"/>
      <bottom style="hair"/>
    </border>
    <border>
      <left style="hair"/>
      <right style="hair"/>
      <top style="medium"/>
      <bottom style="hair"/>
    </border>
    <border>
      <left style="medium"/>
      <right style="medium"/>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medium"/>
      <top style="hair"/>
      <bottom style="hair"/>
    </border>
    <border>
      <left style="thin"/>
      <right/>
      <top/>
      <bottom style="thin"/>
    </border>
    <border>
      <left/>
      <right/>
      <top/>
      <bottom style="thin"/>
    </border>
    <border>
      <left/>
      <right style="thin"/>
      <top/>
      <bottom style="thin"/>
    </border>
    <border>
      <left style="thin"/>
      <right style="thin"/>
      <top/>
      <bottom style="hair"/>
    </border>
    <border>
      <left style="thin"/>
      <right style="thin"/>
      <top style="hair"/>
      <bottom style="hair"/>
    </border>
    <border>
      <left style="thin"/>
      <right style="thin"/>
      <top style="hair"/>
      <bottom/>
    </border>
    <border>
      <left style="thin"/>
      <right style="thin"/>
      <top style="thin"/>
      <bottom style="thin"/>
    </border>
    <border>
      <left style="thin"/>
      <right style="thin"/>
      <top/>
      <bottom style="medium"/>
    </border>
    <border>
      <left style="medium"/>
      <right/>
      <top/>
      <bottom style="hair"/>
    </border>
    <border>
      <left style="hair"/>
      <right style="medium"/>
      <top/>
      <bottom style="hair"/>
    </border>
    <border>
      <left style="medium"/>
      <right/>
      <top style="hair"/>
      <bottom style="hair"/>
    </border>
    <border>
      <left style="medium"/>
      <right/>
      <top style="hair"/>
      <bottom/>
    </border>
    <border>
      <left style="hair"/>
      <right style="medium"/>
      <top style="hair"/>
      <bottom/>
    </border>
    <border>
      <left style="medium"/>
      <right/>
      <top style="thin"/>
      <bottom style="thin"/>
    </border>
    <border>
      <left style="hair"/>
      <right style="medium"/>
      <top style="thin"/>
      <bottom style="thin"/>
    </border>
    <border>
      <left style="hair"/>
      <right style="medium"/>
      <top/>
      <bottom style="medium"/>
    </border>
    <border>
      <left/>
      <right/>
      <top style="hair"/>
      <bottom style="hair"/>
    </border>
    <border>
      <left style="medium"/>
      <right style="thin"/>
      <top style="hair"/>
      <bottom style="hair"/>
    </border>
    <border>
      <left style="thin"/>
      <right style="medium"/>
      <top style="hair"/>
      <bottom style="hair"/>
    </border>
    <border>
      <left style="medium"/>
      <right/>
      <top style="medium"/>
      <bottom style="hair"/>
    </border>
    <border>
      <left style="hair"/>
      <right style="hair"/>
      <top style="hair"/>
      <bottom style="medium"/>
    </border>
    <border>
      <left style="medium"/>
      <right style="thin"/>
      <top style="medium"/>
      <bottom style="medium"/>
    </border>
    <border>
      <left style="thin"/>
      <right style="medium"/>
      <top style="medium"/>
      <bottom style="medium"/>
    </border>
    <border>
      <left style="medium"/>
      <right style="medium"/>
      <top/>
      <bottom style="medium"/>
    </border>
    <border>
      <left style="thick"/>
      <right style="thick"/>
      <top style="thick"/>
      <bottom/>
    </border>
    <border>
      <left style="thick"/>
      <right style="thick"/>
      <top/>
      <bottom/>
    </border>
    <border>
      <left style="thick"/>
      <right style="thick"/>
      <top/>
      <bottom style="thick"/>
    </border>
    <border>
      <left style="thin"/>
      <right style="thin"/>
      <top style="thin"/>
      <bottom/>
    </border>
    <border>
      <left/>
      <right style="medium"/>
      <top style="thin"/>
      <bottom style="medium"/>
    </border>
    <border>
      <left/>
      <right style="medium"/>
      <top style="medium"/>
      <bottom style="thin"/>
    </border>
    <border>
      <left style="thin"/>
      <right style="medium"/>
      <top style="thin"/>
      <bottom style="medium"/>
    </border>
    <border>
      <left style="thin"/>
      <right style="medium"/>
      <top style="thin"/>
      <bottom style="thin"/>
    </border>
    <border>
      <left style="thin"/>
      <right style="medium"/>
      <top style="medium"/>
      <bottom style="thin"/>
    </border>
    <border>
      <left style="medium"/>
      <right/>
      <top style="thin"/>
      <bottom style="medium"/>
    </border>
    <border>
      <left style="thin"/>
      <right style="thin"/>
      <top style="thin"/>
      <bottom style="medium"/>
    </border>
    <border>
      <left/>
      <right style="thin"/>
      <top style="thin"/>
      <bottom style="thin"/>
    </border>
    <border>
      <left/>
      <right style="thin"/>
      <top style="thin"/>
      <bottom style="medium"/>
    </border>
    <border>
      <left/>
      <right style="thin"/>
      <top style="thin"/>
      <bottom/>
    </border>
    <border>
      <left style="thin"/>
      <right style="thin"/>
      <top/>
      <bottom style="thin"/>
    </border>
    <border>
      <left style="medium"/>
      <right style="thin"/>
      <top/>
      <bottom/>
    </border>
    <border>
      <left style="thin"/>
      <right style="thin"/>
      <top/>
      <bottom/>
    </border>
    <border>
      <left style="thin"/>
      <right style="medium"/>
      <top style="thin"/>
      <bottom/>
    </border>
    <border>
      <left style="medium"/>
      <right style="thin"/>
      <top style="thin"/>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right style="medium"/>
      <top/>
      <bottom/>
    </border>
    <border>
      <left style="medium"/>
      <right style="thin"/>
      <top style="thin"/>
      <bottom style="medium"/>
    </border>
    <border>
      <left style="medium"/>
      <right style="thin"/>
      <top style="thin"/>
      <bottom style="thin"/>
    </border>
    <border>
      <left style="medium"/>
      <right style="thin"/>
      <top/>
      <bottom style="thin"/>
    </border>
    <border>
      <left style="thin"/>
      <right/>
      <top style="thin"/>
      <bottom style="thin"/>
    </border>
    <border>
      <left style="thin"/>
      <right style="medium"/>
      <top/>
      <bottom style="medium"/>
    </border>
    <border>
      <left style="thin"/>
      <right/>
      <top style="medium"/>
      <bottom style="thin"/>
    </border>
    <border>
      <left style="medium"/>
      <right style="thin"/>
      <top/>
      <bottom style="medium"/>
    </border>
    <border>
      <left style="thin"/>
      <right/>
      <top style="thin"/>
      <bottom style="medium"/>
    </border>
    <border>
      <left/>
      <right/>
      <top style="thin"/>
      <bottom style="medium"/>
    </border>
    <border>
      <left style="thin"/>
      <right/>
      <top/>
      <bottom/>
    </border>
    <border>
      <left/>
      <right style="medium"/>
      <top style="medium"/>
      <bottom/>
    </border>
    <border>
      <left/>
      <right style="medium"/>
      <top style="thin"/>
      <bottom style="thin"/>
    </border>
    <border>
      <left/>
      <right style="medium"/>
      <top style="thin"/>
      <bottom/>
    </border>
    <border>
      <left style="medium"/>
      <right/>
      <top style="medium"/>
      <bottom style="thin"/>
    </border>
    <border>
      <left style="hair"/>
      <right style="hair"/>
      <top/>
      <bottom style="medium"/>
    </border>
    <border>
      <left style="medium"/>
      <right style="hair"/>
      <top/>
      <bottom style="medium"/>
    </border>
    <border>
      <left style="medium"/>
      <right/>
      <top style="medium"/>
      <bottom/>
    </border>
    <border>
      <left/>
      <right/>
      <top style="medium"/>
      <bottom/>
    </border>
    <border>
      <left style="medium"/>
      <right/>
      <top/>
      <bottom/>
    </border>
    <border>
      <left style="hair"/>
      <right style="medium"/>
      <top style="thin"/>
      <bottom/>
    </border>
    <border>
      <left style="medium"/>
      <right style="thin"/>
      <top/>
      <bottom style="hair"/>
    </border>
    <border>
      <left style="thin"/>
      <right/>
      <top style="thin"/>
      <bottom/>
    </border>
    <border>
      <left/>
      <right style="hair"/>
      <top style="thin"/>
      <bottom/>
    </border>
    <border>
      <left style="thin"/>
      <right/>
      <top/>
      <bottom style="hair"/>
    </border>
    <border>
      <left/>
      <right style="hair"/>
      <top/>
      <bottom style="hair"/>
    </border>
    <border>
      <left style="hair"/>
      <right/>
      <top style="thin"/>
      <bottom/>
    </border>
    <border>
      <left style="hair"/>
      <right/>
      <top/>
      <bottom style="hair"/>
    </border>
    <border>
      <left/>
      <right/>
      <top style="hair"/>
      <bottom style="thin"/>
    </border>
    <border>
      <left/>
      <right style="hair"/>
      <top style="hair"/>
      <bottom style="thin"/>
    </border>
    <border>
      <left/>
      <right/>
      <top style="thin"/>
      <bottom style="thin"/>
    </border>
    <border>
      <left/>
      <right style="hair"/>
      <top style="thin"/>
      <bottom style="thin"/>
    </border>
    <border>
      <left style="medium"/>
      <right/>
      <top style="thin"/>
      <bottom/>
    </border>
    <border>
      <left/>
      <right style="thin"/>
      <top/>
      <bottom style="hair"/>
    </border>
    <border>
      <left/>
      <right style="medium"/>
      <top/>
      <bottom style="hair"/>
    </border>
    <border>
      <left style="hair"/>
      <right/>
      <top style="hair"/>
      <bottom style="hair"/>
    </border>
    <border>
      <left/>
      <right style="medium"/>
      <top style="hair"/>
      <bottom style="hair"/>
    </border>
    <border>
      <left/>
      <right style="hair"/>
      <top style="hair"/>
      <bottom style="hair"/>
    </border>
    <border>
      <left style="hair"/>
      <right/>
      <top style="thin"/>
      <bottom style="hair"/>
    </border>
    <border>
      <left/>
      <right style="medium"/>
      <top style="thin"/>
      <bottom style="hair"/>
    </border>
    <border>
      <left style="hair"/>
      <right/>
      <top style="thin"/>
      <bottom style="thin"/>
    </border>
    <border>
      <left/>
      <right style="hair"/>
      <top style="thin"/>
      <bottom style="medium"/>
    </border>
    <border>
      <left style="hair"/>
      <right/>
      <top style="thin"/>
      <bottom style="medium"/>
    </border>
    <border>
      <left style="hair"/>
      <right/>
      <top style="hair"/>
      <bottom style="thin"/>
    </border>
    <border>
      <left/>
      <right style="medium"/>
      <top style="hair"/>
      <bottom style="thin"/>
    </border>
    <border>
      <left style="medium"/>
      <right style="hair"/>
      <top style="hair"/>
      <bottom/>
    </border>
    <border>
      <left style="hair"/>
      <right/>
      <top style="hair"/>
      <bottom/>
    </border>
    <border>
      <left style="medium"/>
      <right style="hair"/>
      <top style="thin"/>
      <bottom style="thin"/>
    </border>
    <border>
      <left/>
      <right/>
      <top style="thin"/>
      <bottom style="hair"/>
    </border>
    <border>
      <left/>
      <right style="hair"/>
      <top style="thin"/>
      <bottom style="hair"/>
    </border>
    <border>
      <left style="thin"/>
      <right/>
      <top style="hair"/>
      <bottom style="hair"/>
    </border>
    <border>
      <left style="thin"/>
      <right/>
      <top style="hair"/>
      <bottom style="thin"/>
    </border>
    <border>
      <left style="hair"/>
      <right/>
      <top/>
      <bottom style="medium"/>
    </border>
    <border>
      <left style="medium"/>
      <right style="hair"/>
      <top/>
      <bottom style="hair"/>
    </border>
    <border>
      <left/>
      <right/>
      <top style="thin"/>
      <bottom/>
    </border>
    <border>
      <left/>
      <right style="hair"/>
      <top style="medium"/>
      <bottom style="thin"/>
    </border>
    <border>
      <left style="hair"/>
      <right/>
      <top style="medium"/>
      <bottom style="thin"/>
    </border>
    <border>
      <left style="hair"/>
      <right style="hair"/>
      <top style="medium"/>
      <bottom style="thin"/>
    </border>
    <border>
      <left style="hair"/>
      <right style="medium"/>
      <top style="medium"/>
      <bottom style="thin"/>
    </border>
    <border>
      <left style="medium"/>
      <right style="hair"/>
      <top style="medium"/>
      <bottom style="thin"/>
    </border>
    <border>
      <left style="thin"/>
      <right/>
      <top style="thin"/>
      <bottom style="hair"/>
    </border>
    <border>
      <left/>
      <right style="thin"/>
      <top/>
      <bottom/>
    </border>
    <border>
      <left/>
      <right style="medium"/>
      <top/>
      <bottom style="medium"/>
    </border>
    <border>
      <left/>
      <right/>
      <top style="medium"/>
      <bottom style="thin"/>
    </border>
    <border>
      <left/>
      <right style="thin"/>
      <top style="medium"/>
      <bottom style="thin"/>
    </border>
    <border>
      <left style="thin"/>
      <right/>
      <top style="medium"/>
      <bottom/>
    </border>
    <border>
      <left/>
      <right style="thin"/>
      <top style="medium"/>
      <bottom/>
    </border>
    <border>
      <left style="thin"/>
      <right/>
      <top style="medium"/>
      <bottom style="medium"/>
    </border>
    <border>
      <left/>
      <right style="thin"/>
      <top style="medium"/>
      <bottom style="medium"/>
    </border>
    <border>
      <left style="medium"/>
      <right/>
      <top/>
      <bottom style="thin"/>
    </border>
    <border>
      <left/>
      <right style="medium"/>
      <top/>
      <bottom style="thin"/>
    </border>
    <border>
      <left style="thin"/>
      <right/>
      <top/>
      <bottom style="mediu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0" borderId="0" applyNumberFormat="0" applyBorder="0" applyAlignment="0" applyProtection="0"/>
    <xf numFmtId="0" fontId="6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2" borderId="0" applyNumberFormat="0" applyBorder="0" applyAlignment="0" applyProtection="0"/>
    <xf numFmtId="0" fontId="1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71" fillId="0" borderId="7" applyNumberFormat="0" applyFill="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8" applyNumberFormat="0" applyAlignment="0" applyProtection="0"/>
    <xf numFmtId="0" fontId="75" fillId="26" borderId="8" applyNumberFormat="0" applyAlignment="0" applyProtection="0"/>
    <xf numFmtId="0" fontId="76" fillId="26" borderId="9" applyNumberFormat="0" applyAlignment="0" applyProtection="0"/>
    <xf numFmtId="0" fontId="77"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824">
    <xf numFmtId="0" fontId="0" fillId="0" borderId="0" xfId="0" applyAlignment="1">
      <alignment/>
    </xf>
    <xf numFmtId="49" fontId="0" fillId="33" borderId="0" xfId="0" applyNumberFormat="1" applyFill="1" applyAlignment="1">
      <alignment/>
    </xf>
    <xf numFmtId="49" fontId="2" fillId="0" borderId="0" xfId="0" applyNumberFormat="1" applyFont="1" applyFill="1" applyAlignment="1">
      <alignment/>
    </xf>
    <xf numFmtId="49" fontId="0" fillId="0" borderId="0" xfId="0" applyNumberFormat="1" applyFill="1" applyAlignment="1">
      <alignment/>
    </xf>
    <xf numFmtId="49" fontId="0" fillId="0" borderId="0" xfId="0" applyNumberFormat="1" applyFill="1" applyAlignment="1">
      <alignment horizontal="right"/>
    </xf>
    <xf numFmtId="49" fontId="2" fillId="0" borderId="0" xfId="0" applyNumberFormat="1" applyFont="1" applyFill="1" applyAlignment="1">
      <alignment/>
    </xf>
    <xf numFmtId="3" fontId="5" fillId="33" borderId="10" xfId="0" applyNumberFormat="1" applyFont="1" applyFill="1" applyBorder="1" applyAlignment="1">
      <alignment horizontal="center"/>
    </xf>
    <xf numFmtId="0" fontId="4" fillId="33" borderId="0" xfId="0" applyFont="1" applyFill="1" applyAlignment="1">
      <alignment/>
    </xf>
    <xf numFmtId="0" fontId="3" fillId="33" borderId="11" xfId="0" applyFont="1" applyFill="1" applyBorder="1" applyAlignment="1">
      <alignment/>
    </xf>
    <xf numFmtId="0" fontId="3" fillId="33" borderId="12" xfId="0" applyFont="1" applyFill="1" applyBorder="1" applyAlignment="1">
      <alignment/>
    </xf>
    <xf numFmtId="3" fontId="5" fillId="33" borderId="13" xfId="0" applyNumberFormat="1" applyFont="1" applyFill="1" applyBorder="1" applyAlignment="1">
      <alignment horizontal="center"/>
    </xf>
    <xf numFmtId="3" fontId="5" fillId="33" borderId="0" xfId="0" applyNumberFormat="1" applyFont="1" applyFill="1" applyBorder="1" applyAlignment="1">
      <alignment horizontal="center"/>
    </xf>
    <xf numFmtId="3" fontId="4" fillId="33" borderId="0" xfId="0" applyNumberFormat="1" applyFont="1" applyFill="1" applyBorder="1" applyAlignment="1">
      <alignment/>
    </xf>
    <xf numFmtId="0" fontId="5" fillId="33" borderId="14" xfId="0" applyFont="1" applyFill="1" applyBorder="1" applyAlignment="1">
      <alignment horizontal="center"/>
    </xf>
    <xf numFmtId="0" fontId="5" fillId="33" borderId="15" xfId="0" applyFont="1" applyFill="1" applyBorder="1" applyAlignment="1">
      <alignment horizontal="center"/>
    </xf>
    <xf numFmtId="3" fontId="5" fillId="33" borderId="16" xfId="0" applyNumberFormat="1" applyFont="1" applyFill="1" applyBorder="1" applyAlignment="1">
      <alignment horizontal="center"/>
    </xf>
    <xf numFmtId="0" fontId="5" fillId="33" borderId="0" xfId="0" applyFont="1" applyFill="1" applyAlignment="1">
      <alignment horizontal="center"/>
    </xf>
    <xf numFmtId="0" fontId="6" fillId="33" borderId="0" xfId="0" applyFont="1" applyFill="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17" xfId="0" applyFont="1" applyFill="1" applyBorder="1" applyAlignment="1">
      <alignment/>
    </xf>
    <xf numFmtId="0" fontId="4" fillId="33" borderId="17" xfId="0" applyFont="1" applyFill="1" applyBorder="1" applyAlignment="1">
      <alignment horizontal="center"/>
    </xf>
    <xf numFmtId="0" fontId="4" fillId="33" borderId="16" xfId="0" applyFont="1" applyFill="1" applyBorder="1" applyAlignment="1">
      <alignment/>
    </xf>
    <xf numFmtId="0" fontId="4" fillId="33" borderId="0" xfId="0" applyFont="1" applyFill="1" applyAlignment="1">
      <alignment horizontal="center"/>
    </xf>
    <xf numFmtId="3" fontId="4" fillId="33" borderId="0" xfId="0" applyNumberFormat="1" applyFont="1" applyFill="1" applyAlignment="1">
      <alignment/>
    </xf>
    <xf numFmtId="3" fontId="4" fillId="33" borderId="14" xfId="0" applyNumberFormat="1" applyFont="1" applyFill="1" applyBorder="1" applyAlignment="1">
      <alignment/>
    </xf>
    <xf numFmtId="3" fontId="4" fillId="33" borderId="15" xfId="0" applyNumberFormat="1" applyFont="1" applyFill="1" applyBorder="1" applyAlignment="1">
      <alignment/>
    </xf>
    <xf numFmtId="3" fontId="5" fillId="33" borderId="0" xfId="0" applyNumberFormat="1" applyFont="1" applyFill="1" applyAlignment="1">
      <alignment horizontal="center"/>
    </xf>
    <xf numFmtId="3" fontId="4" fillId="33" borderId="0" xfId="0" applyNumberFormat="1" applyFont="1" applyFill="1" applyAlignment="1">
      <alignment horizontal="left"/>
    </xf>
    <xf numFmtId="0" fontId="4" fillId="33" borderId="0" xfId="0" applyFont="1" applyFill="1" applyBorder="1" applyAlignment="1">
      <alignment horizontal="center"/>
    </xf>
    <xf numFmtId="3" fontId="5" fillId="33" borderId="18" xfId="0" applyNumberFormat="1" applyFont="1" applyFill="1" applyBorder="1" applyAlignment="1">
      <alignment horizontal="center"/>
    </xf>
    <xf numFmtId="3" fontId="5" fillId="33" borderId="19" xfId="0" applyNumberFormat="1" applyFont="1" applyFill="1" applyBorder="1" applyAlignment="1">
      <alignment horizontal="center"/>
    </xf>
    <xf numFmtId="3" fontId="5" fillId="33" borderId="20" xfId="0" applyNumberFormat="1" applyFont="1" applyFill="1" applyBorder="1" applyAlignment="1">
      <alignment horizontal="center"/>
    </xf>
    <xf numFmtId="3" fontId="5" fillId="33" borderId="21" xfId="0" applyNumberFormat="1" applyFont="1" applyFill="1" applyBorder="1" applyAlignment="1">
      <alignment horizontal="center"/>
    </xf>
    <xf numFmtId="3" fontId="5" fillId="33" borderId="22" xfId="0" applyNumberFormat="1" applyFont="1" applyFill="1" applyBorder="1" applyAlignment="1">
      <alignment horizontal="center"/>
    </xf>
    <xf numFmtId="3" fontId="5" fillId="33" borderId="23" xfId="0" applyNumberFormat="1" applyFont="1" applyFill="1" applyBorder="1" applyAlignment="1">
      <alignment horizontal="center"/>
    </xf>
    <xf numFmtId="3" fontId="4" fillId="33" borderId="21" xfId="0" applyNumberFormat="1" applyFont="1" applyFill="1" applyBorder="1" applyAlignment="1">
      <alignment/>
    </xf>
    <xf numFmtId="3" fontId="4" fillId="33" borderId="22" xfId="0" applyNumberFormat="1" applyFont="1" applyFill="1" applyBorder="1" applyAlignment="1">
      <alignment/>
    </xf>
    <xf numFmtId="3" fontId="4" fillId="33" borderId="23" xfId="0" applyNumberFormat="1" applyFont="1" applyFill="1" applyBorder="1" applyAlignment="1">
      <alignment/>
    </xf>
    <xf numFmtId="0" fontId="4" fillId="33" borderId="14" xfId="0" applyFont="1" applyFill="1" applyBorder="1" applyAlignment="1">
      <alignment horizontal="center"/>
    </xf>
    <xf numFmtId="0" fontId="6" fillId="33" borderId="24" xfId="0" applyFont="1" applyFill="1" applyBorder="1" applyAlignment="1">
      <alignment/>
    </xf>
    <xf numFmtId="0" fontId="7" fillId="33" borderId="25" xfId="0" applyFont="1" applyFill="1" applyBorder="1" applyAlignment="1">
      <alignment horizontal="center"/>
    </xf>
    <xf numFmtId="0" fontId="7" fillId="33" borderId="26" xfId="0" applyFont="1" applyFill="1" applyBorder="1" applyAlignment="1">
      <alignment horizontal="center"/>
    </xf>
    <xf numFmtId="3" fontId="7" fillId="33" borderId="27" xfId="0" applyNumberFormat="1" applyFont="1" applyFill="1" applyBorder="1" applyAlignment="1">
      <alignment horizontal="center"/>
    </xf>
    <xf numFmtId="3" fontId="7" fillId="33" borderId="28" xfId="0" applyNumberFormat="1" applyFont="1" applyFill="1" applyBorder="1" applyAlignment="1">
      <alignment horizontal="center"/>
    </xf>
    <xf numFmtId="3" fontId="8" fillId="33" borderId="29" xfId="0" applyNumberFormat="1" applyFont="1" applyFill="1" applyBorder="1" applyAlignment="1">
      <alignment horizontal="center"/>
    </xf>
    <xf numFmtId="3" fontId="7" fillId="33" borderId="30" xfId="0" applyNumberFormat="1" applyFont="1" applyFill="1" applyBorder="1" applyAlignment="1">
      <alignment horizontal="center"/>
    </xf>
    <xf numFmtId="3" fontId="4" fillId="33" borderId="31" xfId="0" applyNumberFormat="1" applyFont="1" applyFill="1" applyBorder="1" applyAlignment="1">
      <alignment/>
    </xf>
    <xf numFmtId="3" fontId="4" fillId="33" borderId="32" xfId="0" applyNumberFormat="1" applyFont="1" applyFill="1" applyBorder="1" applyAlignment="1">
      <alignment/>
    </xf>
    <xf numFmtId="3" fontId="4" fillId="33" borderId="33" xfId="0" applyNumberFormat="1" applyFont="1" applyFill="1" applyBorder="1" applyAlignment="1">
      <alignment/>
    </xf>
    <xf numFmtId="3" fontId="5" fillId="33" borderId="34" xfId="0" applyNumberFormat="1" applyFont="1" applyFill="1" applyBorder="1" applyAlignment="1">
      <alignment horizontal="center"/>
    </xf>
    <xf numFmtId="0" fontId="10" fillId="33" borderId="0" xfId="0" applyFont="1" applyFill="1" applyAlignment="1">
      <alignment/>
    </xf>
    <xf numFmtId="0" fontId="11" fillId="33" borderId="35" xfId="0" applyFont="1" applyFill="1" applyBorder="1" applyAlignment="1">
      <alignment/>
    </xf>
    <xf numFmtId="0" fontId="11" fillId="33" borderId="36" xfId="0" applyFont="1" applyFill="1" applyBorder="1" applyAlignment="1">
      <alignment horizontal="right"/>
    </xf>
    <xf numFmtId="0" fontId="13" fillId="33" borderId="36" xfId="0" applyFont="1" applyFill="1" applyBorder="1" applyAlignment="1">
      <alignment/>
    </xf>
    <xf numFmtId="0" fontId="13" fillId="33" borderId="37" xfId="0" applyFont="1" applyFill="1" applyBorder="1" applyAlignment="1">
      <alignment/>
    </xf>
    <xf numFmtId="0" fontId="13" fillId="33" borderId="0" xfId="0" applyFont="1" applyFill="1" applyAlignment="1">
      <alignment/>
    </xf>
    <xf numFmtId="0" fontId="11" fillId="33" borderId="0" xfId="0" applyFont="1" applyFill="1" applyAlignment="1">
      <alignment/>
    </xf>
    <xf numFmtId="0" fontId="9" fillId="33" borderId="38"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42" xfId="0" applyFont="1" applyFill="1" applyBorder="1" applyAlignment="1">
      <alignment horizontal="center" vertical="center"/>
    </xf>
    <xf numFmtId="49" fontId="10" fillId="33" borderId="43" xfId="0" applyNumberFormat="1" applyFont="1" applyFill="1" applyBorder="1" applyAlignment="1">
      <alignment vertical="center"/>
    </xf>
    <xf numFmtId="49" fontId="9" fillId="33" borderId="38" xfId="0" applyNumberFormat="1" applyFont="1" applyFill="1" applyBorder="1" applyAlignment="1">
      <alignment horizontal="center" vertical="center"/>
    </xf>
    <xf numFmtId="3" fontId="9" fillId="33" borderId="44" xfId="0" applyNumberFormat="1" applyFont="1" applyFill="1" applyBorder="1" applyAlignment="1">
      <alignment horizontal="center" vertical="center"/>
    </xf>
    <xf numFmtId="49" fontId="10" fillId="33" borderId="45" xfId="0" applyNumberFormat="1" applyFont="1" applyFill="1" applyBorder="1" applyAlignment="1">
      <alignment vertical="center"/>
    </xf>
    <xf numFmtId="49" fontId="9" fillId="33" borderId="39" xfId="0" applyNumberFormat="1" applyFont="1" applyFill="1" applyBorder="1" applyAlignment="1">
      <alignment horizontal="center" vertical="center"/>
    </xf>
    <xf numFmtId="3" fontId="9" fillId="33" borderId="33" xfId="0" applyNumberFormat="1" applyFont="1" applyFill="1" applyBorder="1" applyAlignment="1">
      <alignment horizontal="center" vertical="center"/>
    </xf>
    <xf numFmtId="49" fontId="10" fillId="33" borderId="46" xfId="0" applyNumberFormat="1" applyFont="1" applyFill="1" applyBorder="1" applyAlignment="1">
      <alignment vertical="center"/>
    </xf>
    <xf numFmtId="49" fontId="9" fillId="33" borderId="40" xfId="0" applyNumberFormat="1" applyFont="1" applyFill="1" applyBorder="1" applyAlignment="1">
      <alignment horizontal="center" vertical="center"/>
    </xf>
    <xf numFmtId="3" fontId="9" fillId="33" borderId="47" xfId="0" applyNumberFormat="1" applyFont="1" applyFill="1" applyBorder="1" applyAlignment="1">
      <alignment horizontal="center" vertical="center"/>
    </xf>
    <xf numFmtId="49" fontId="9" fillId="33" borderId="48" xfId="0" applyNumberFormat="1" applyFont="1" applyFill="1" applyBorder="1" applyAlignment="1">
      <alignment vertical="center"/>
    </xf>
    <xf numFmtId="49" fontId="9" fillId="33" borderId="41" xfId="0" applyNumberFormat="1" applyFont="1" applyFill="1" applyBorder="1" applyAlignment="1">
      <alignment horizontal="center" vertical="center"/>
    </xf>
    <xf numFmtId="3" fontId="9" fillId="33" borderId="49" xfId="0" applyNumberFormat="1" applyFont="1" applyFill="1" applyBorder="1" applyAlignment="1">
      <alignment horizontal="center" vertical="center"/>
    </xf>
    <xf numFmtId="49" fontId="9" fillId="33" borderId="11" xfId="0" applyNumberFormat="1" applyFont="1" applyFill="1" applyBorder="1" applyAlignment="1">
      <alignment vertical="center"/>
    </xf>
    <xf numFmtId="49" fontId="9" fillId="33" borderId="42" xfId="0" applyNumberFormat="1" applyFont="1" applyFill="1" applyBorder="1" applyAlignment="1">
      <alignment horizontal="center" vertical="center"/>
    </xf>
    <xf numFmtId="3" fontId="9" fillId="33" borderId="50" xfId="0" applyNumberFormat="1" applyFont="1" applyFill="1" applyBorder="1" applyAlignment="1">
      <alignment horizontal="center" vertical="center"/>
    </xf>
    <xf numFmtId="0" fontId="15" fillId="33" borderId="36" xfId="0" applyFont="1" applyFill="1" applyBorder="1" applyAlignment="1">
      <alignment horizontal="left"/>
    </xf>
    <xf numFmtId="0" fontId="10" fillId="33" borderId="0" xfId="0" applyFont="1" applyFill="1" applyAlignment="1">
      <alignment horizontal="left"/>
    </xf>
    <xf numFmtId="0" fontId="4" fillId="33" borderId="51" xfId="0" applyFont="1" applyFill="1" applyBorder="1" applyAlignment="1" applyProtection="1">
      <alignment/>
      <protection locked="0"/>
    </xf>
    <xf numFmtId="0" fontId="4" fillId="33" borderId="52" xfId="0" applyFont="1" applyFill="1" applyBorder="1" applyAlignment="1" applyProtection="1">
      <alignment/>
      <protection locked="0"/>
    </xf>
    <xf numFmtId="0" fontId="4" fillId="33" borderId="53" xfId="0" applyFont="1" applyFill="1" applyBorder="1" applyAlignment="1" applyProtection="1">
      <alignment horizontal="center"/>
      <protection locked="0"/>
    </xf>
    <xf numFmtId="3" fontId="4" fillId="33" borderId="31" xfId="0" applyNumberFormat="1" applyFont="1" applyFill="1" applyBorder="1" applyAlignment="1" applyProtection="1">
      <alignment/>
      <protection locked="0"/>
    </xf>
    <xf numFmtId="3" fontId="4" fillId="33" borderId="32" xfId="0" applyNumberFormat="1" applyFont="1" applyFill="1" applyBorder="1" applyAlignment="1" applyProtection="1">
      <alignment/>
      <protection locked="0"/>
    </xf>
    <xf numFmtId="0" fontId="8" fillId="33" borderId="54" xfId="0" applyFont="1" applyFill="1" applyBorder="1" applyAlignment="1">
      <alignment horizontal="center"/>
    </xf>
    <xf numFmtId="0" fontId="5" fillId="33" borderId="45" xfId="0" applyFont="1" applyFill="1" applyBorder="1" applyAlignment="1">
      <alignment horizontal="center"/>
    </xf>
    <xf numFmtId="0" fontId="5" fillId="33" borderId="22" xfId="0" applyFont="1" applyFill="1" applyBorder="1" applyAlignment="1">
      <alignment horizontal="center"/>
    </xf>
    <xf numFmtId="0" fontId="8" fillId="33" borderId="28" xfId="0" applyFont="1" applyFill="1" applyBorder="1" applyAlignment="1">
      <alignment horizontal="center"/>
    </xf>
    <xf numFmtId="0" fontId="7" fillId="33" borderId="28" xfId="0" applyFont="1" applyFill="1" applyBorder="1" applyAlignment="1">
      <alignment horizontal="center"/>
    </xf>
    <xf numFmtId="164" fontId="5" fillId="33" borderId="32" xfId="0" applyNumberFormat="1" applyFont="1" applyFill="1" applyBorder="1" applyAlignment="1" applyProtection="1">
      <alignment horizontal="center"/>
      <protection locked="0"/>
    </xf>
    <xf numFmtId="0" fontId="4" fillId="33" borderId="32" xfId="0" applyFont="1" applyFill="1" applyBorder="1" applyAlignment="1" applyProtection="1">
      <alignment horizontal="center"/>
      <protection locked="0"/>
    </xf>
    <xf numFmtId="164" fontId="5" fillId="33" borderId="55" xfId="0" applyNumberFormat="1" applyFont="1" applyFill="1" applyBorder="1" applyAlignment="1" applyProtection="1">
      <alignment horizontal="center"/>
      <protection locked="0"/>
    </xf>
    <xf numFmtId="0" fontId="4" fillId="33" borderId="55" xfId="0" applyFont="1" applyFill="1" applyBorder="1" applyAlignment="1" applyProtection="1">
      <alignment horizontal="center"/>
      <protection locked="0"/>
    </xf>
    <xf numFmtId="0" fontId="4" fillId="33" borderId="0" xfId="0" applyFont="1" applyFill="1" applyBorder="1" applyAlignment="1" applyProtection="1">
      <alignment/>
      <protection/>
    </xf>
    <xf numFmtId="0" fontId="4" fillId="33" borderId="0" xfId="0" applyFont="1" applyFill="1" applyBorder="1" applyAlignment="1" applyProtection="1">
      <alignment horizontal="center"/>
      <protection/>
    </xf>
    <xf numFmtId="3" fontId="4" fillId="33" borderId="0" xfId="0" applyNumberFormat="1" applyFont="1" applyFill="1" applyBorder="1" applyAlignment="1" applyProtection="1">
      <alignment/>
      <protection/>
    </xf>
    <xf numFmtId="3" fontId="5" fillId="33" borderId="0" xfId="0" applyNumberFormat="1" applyFont="1" applyFill="1" applyBorder="1" applyAlignment="1" applyProtection="1">
      <alignment horizontal="center"/>
      <protection/>
    </xf>
    <xf numFmtId="0" fontId="4" fillId="33" borderId="0" xfId="0" applyFont="1" applyFill="1" applyAlignment="1" applyProtection="1">
      <alignment/>
      <protection/>
    </xf>
    <xf numFmtId="3" fontId="5" fillId="33" borderId="10" xfId="0" applyNumberFormat="1" applyFont="1" applyFill="1" applyBorder="1" applyAlignment="1" applyProtection="1">
      <alignment horizontal="center"/>
      <protection/>
    </xf>
    <xf numFmtId="0" fontId="3" fillId="33" borderId="12" xfId="0" applyFont="1" applyFill="1" applyBorder="1" applyAlignment="1" applyProtection="1">
      <alignment/>
      <protection/>
    </xf>
    <xf numFmtId="3" fontId="5" fillId="33" borderId="13" xfId="0" applyNumberFormat="1" applyFont="1" applyFill="1" applyBorder="1" applyAlignment="1" applyProtection="1">
      <alignment horizontal="center"/>
      <protection/>
    </xf>
    <xf numFmtId="0" fontId="5" fillId="33" borderId="14" xfId="0" applyFont="1" applyFill="1" applyBorder="1" applyAlignment="1" applyProtection="1">
      <alignment horizontal="center"/>
      <protection/>
    </xf>
    <xf numFmtId="0" fontId="5" fillId="33" borderId="22" xfId="0" applyFont="1" applyFill="1" applyBorder="1" applyAlignment="1" applyProtection="1">
      <alignment horizontal="center"/>
      <protection/>
    </xf>
    <xf numFmtId="0" fontId="5" fillId="33" borderId="15" xfId="0" applyFont="1" applyFill="1" applyBorder="1" applyAlignment="1" applyProtection="1">
      <alignment horizontal="center"/>
      <protection/>
    </xf>
    <xf numFmtId="3" fontId="5" fillId="33" borderId="18" xfId="0" applyNumberFormat="1" applyFont="1" applyFill="1" applyBorder="1" applyAlignment="1" applyProtection="1">
      <alignment horizontal="center"/>
      <protection/>
    </xf>
    <xf numFmtId="3" fontId="5" fillId="33" borderId="19" xfId="0" applyNumberFormat="1" applyFont="1" applyFill="1" applyBorder="1" applyAlignment="1" applyProtection="1">
      <alignment horizontal="center"/>
      <protection/>
    </xf>
    <xf numFmtId="0" fontId="5" fillId="33" borderId="17" xfId="0" applyFont="1" applyFill="1" applyBorder="1" applyAlignment="1" applyProtection="1">
      <alignment horizontal="center"/>
      <protection/>
    </xf>
    <xf numFmtId="0" fontId="5" fillId="33" borderId="56" xfId="0" applyFont="1" applyFill="1" applyBorder="1" applyAlignment="1" applyProtection="1">
      <alignment horizontal="center"/>
      <protection/>
    </xf>
    <xf numFmtId="0" fontId="5" fillId="33" borderId="57" xfId="0" applyFont="1" applyFill="1" applyBorder="1" applyAlignment="1" applyProtection="1">
      <alignment horizontal="center"/>
      <protection/>
    </xf>
    <xf numFmtId="3" fontId="5" fillId="33" borderId="21" xfId="0" applyNumberFormat="1" applyFont="1" applyFill="1" applyBorder="1" applyAlignment="1" applyProtection="1">
      <alignment horizontal="center"/>
      <protection/>
    </xf>
    <xf numFmtId="3" fontId="5" fillId="33" borderId="22" xfId="0" applyNumberFormat="1" applyFont="1" applyFill="1" applyBorder="1" applyAlignment="1" applyProtection="1">
      <alignment horizontal="center"/>
      <protection/>
    </xf>
    <xf numFmtId="3" fontId="5" fillId="33" borderId="23" xfId="0" applyNumberFormat="1" applyFont="1" applyFill="1" applyBorder="1" applyAlignment="1" applyProtection="1">
      <alignment horizontal="center"/>
      <protection/>
    </xf>
    <xf numFmtId="3" fontId="5" fillId="33" borderId="16" xfId="0" applyNumberFormat="1" applyFont="1" applyFill="1" applyBorder="1" applyAlignment="1" applyProtection="1">
      <alignment horizontal="center"/>
      <protection/>
    </xf>
    <xf numFmtId="0" fontId="5" fillId="33" borderId="0" xfId="0" applyFont="1" applyFill="1" applyAlignment="1" applyProtection="1">
      <alignment horizontal="center"/>
      <protection/>
    </xf>
    <xf numFmtId="0" fontId="8" fillId="33" borderId="54" xfId="0" applyFont="1" applyFill="1" applyBorder="1" applyAlignment="1" applyProtection="1">
      <alignment horizontal="center"/>
      <protection/>
    </xf>
    <xf numFmtId="0" fontId="8" fillId="33" borderId="28" xfId="0" applyFont="1" applyFill="1" applyBorder="1" applyAlignment="1" applyProtection="1">
      <alignment horizontal="center"/>
      <protection/>
    </xf>
    <xf numFmtId="0" fontId="7" fillId="33" borderId="28" xfId="0" applyFont="1" applyFill="1" applyBorder="1" applyAlignment="1" applyProtection="1">
      <alignment horizontal="center"/>
      <protection/>
    </xf>
    <xf numFmtId="3" fontId="7" fillId="33" borderId="27" xfId="0" applyNumberFormat="1" applyFont="1" applyFill="1" applyBorder="1" applyAlignment="1" applyProtection="1">
      <alignment horizontal="center"/>
      <protection/>
    </xf>
    <xf numFmtId="3" fontId="7" fillId="33" borderId="28" xfId="0" applyNumberFormat="1" applyFont="1" applyFill="1" applyBorder="1" applyAlignment="1" applyProtection="1">
      <alignment horizontal="center"/>
      <protection/>
    </xf>
    <xf numFmtId="3" fontId="8" fillId="33" borderId="29" xfId="0" applyNumberFormat="1" applyFont="1" applyFill="1" applyBorder="1" applyAlignment="1" applyProtection="1">
      <alignment horizontal="center"/>
      <protection/>
    </xf>
    <xf numFmtId="3" fontId="7" fillId="33" borderId="30" xfId="0" applyNumberFormat="1" applyFont="1" applyFill="1" applyBorder="1" applyAlignment="1" applyProtection="1">
      <alignment horizontal="center"/>
      <protection/>
    </xf>
    <xf numFmtId="0" fontId="6" fillId="33" borderId="0" xfId="0" applyFont="1" applyFill="1" applyAlignment="1" applyProtection="1">
      <alignment/>
      <protection/>
    </xf>
    <xf numFmtId="0" fontId="5" fillId="33" borderId="45" xfId="0" applyFont="1" applyFill="1" applyBorder="1" applyAlignment="1" applyProtection="1">
      <alignment horizontal="center"/>
      <protection/>
    </xf>
    <xf numFmtId="3" fontId="5" fillId="33" borderId="34" xfId="0" applyNumberFormat="1" applyFont="1" applyFill="1" applyBorder="1" applyAlignment="1" applyProtection="1">
      <alignment horizontal="center"/>
      <protection/>
    </xf>
    <xf numFmtId="3" fontId="4" fillId="33" borderId="31" xfId="0" applyNumberFormat="1" applyFont="1" applyFill="1" applyBorder="1" applyAlignment="1" applyProtection="1">
      <alignment/>
      <protection/>
    </xf>
    <xf numFmtId="3" fontId="4" fillId="33" borderId="33" xfId="0" applyNumberFormat="1" applyFont="1" applyFill="1" applyBorder="1" applyAlignment="1" applyProtection="1">
      <alignment/>
      <protection/>
    </xf>
    <xf numFmtId="3" fontId="4" fillId="33" borderId="32" xfId="0" applyNumberFormat="1" applyFont="1" applyFill="1" applyBorder="1" applyAlignment="1" applyProtection="1">
      <alignment/>
      <protection/>
    </xf>
    <xf numFmtId="0" fontId="4" fillId="33" borderId="14" xfId="0" applyFont="1" applyFill="1" applyBorder="1" applyAlignment="1" applyProtection="1">
      <alignment horizontal="center"/>
      <protection/>
    </xf>
    <xf numFmtId="0" fontId="4" fillId="33" borderId="22" xfId="0" applyFont="1" applyFill="1" applyBorder="1" applyAlignment="1" applyProtection="1">
      <alignment/>
      <protection/>
    </xf>
    <xf numFmtId="0" fontId="4" fillId="33" borderId="17" xfId="0" applyFont="1" applyFill="1" applyBorder="1" applyAlignment="1" applyProtection="1">
      <alignment/>
      <protection/>
    </xf>
    <xf numFmtId="0" fontId="4" fillId="33" borderId="17" xfId="0" applyFont="1" applyFill="1" applyBorder="1" applyAlignment="1" applyProtection="1">
      <alignment horizontal="center"/>
      <protection/>
    </xf>
    <xf numFmtId="3" fontId="4" fillId="33" borderId="21" xfId="0" applyNumberFormat="1" applyFont="1" applyFill="1" applyBorder="1" applyAlignment="1" applyProtection="1">
      <alignment/>
      <protection/>
    </xf>
    <xf numFmtId="3" fontId="4" fillId="33" borderId="22"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0" fontId="4" fillId="33" borderId="16" xfId="0" applyFont="1" applyFill="1" applyBorder="1" applyAlignment="1" applyProtection="1">
      <alignment/>
      <protection/>
    </xf>
    <xf numFmtId="0" fontId="4" fillId="33" borderId="0" xfId="0" applyFont="1" applyFill="1" applyAlignment="1" applyProtection="1">
      <alignment horizontal="center"/>
      <protection/>
    </xf>
    <xf numFmtId="3" fontId="4" fillId="33" borderId="0" xfId="0" applyNumberFormat="1" applyFont="1" applyFill="1" applyAlignment="1" applyProtection="1">
      <alignment/>
      <protection/>
    </xf>
    <xf numFmtId="3" fontId="4" fillId="33" borderId="14"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0" fontId="4" fillId="33" borderId="14" xfId="0" applyFont="1" applyFill="1" applyBorder="1" applyAlignment="1" applyProtection="1">
      <alignment/>
      <protection/>
    </xf>
    <xf numFmtId="3" fontId="5" fillId="33" borderId="20" xfId="0" applyNumberFormat="1" applyFont="1" applyFill="1" applyBorder="1" applyAlignment="1" applyProtection="1">
      <alignment horizontal="center"/>
      <protection/>
    </xf>
    <xf numFmtId="3" fontId="4" fillId="33" borderId="0" xfId="0" applyNumberFormat="1" applyFont="1" applyFill="1" applyBorder="1" applyAlignment="1" applyProtection="1">
      <alignment horizontal="center"/>
      <protection/>
    </xf>
    <xf numFmtId="0" fontId="5" fillId="33" borderId="10" xfId="0" applyFont="1" applyFill="1" applyBorder="1" applyAlignment="1" applyProtection="1">
      <alignment horizontal="center"/>
      <protection/>
    </xf>
    <xf numFmtId="3" fontId="4" fillId="33" borderId="58" xfId="0" applyNumberFormat="1" applyFont="1" applyFill="1" applyBorder="1" applyAlignment="1" applyProtection="1">
      <alignment horizontal="center"/>
      <protection/>
    </xf>
    <xf numFmtId="3" fontId="4" fillId="33" borderId="58" xfId="0" applyNumberFormat="1" applyFont="1" applyFill="1" applyBorder="1" applyAlignment="1" applyProtection="1">
      <alignment horizontal="center"/>
      <protection locked="0"/>
    </xf>
    <xf numFmtId="0" fontId="3" fillId="33" borderId="11" xfId="0" applyFont="1" applyFill="1" applyBorder="1" applyAlignment="1" applyProtection="1">
      <alignment/>
      <protection/>
    </xf>
    <xf numFmtId="0" fontId="6" fillId="33" borderId="24" xfId="0" applyFont="1" applyFill="1" applyBorder="1" applyAlignment="1" applyProtection="1">
      <alignment/>
      <protection/>
    </xf>
    <xf numFmtId="0" fontId="7" fillId="33" borderId="25" xfId="0" applyFont="1" applyFill="1" applyBorder="1" applyAlignment="1" applyProtection="1">
      <alignment horizontal="center"/>
      <protection/>
    </xf>
    <xf numFmtId="0" fontId="7" fillId="33" borderId="26" xfId="0" applyFont="1" applyFill="1" applyBorder="1" applyAlignment="1" applyProtection="1">
      <alignment horizontal="center"/>
      <protection/>
    </xf>
    <xf numFmtId="3" fontId="6" fillId="33" borderId="30" xfId="0" applyNumberFormat="1" applyFont="1" applyFill="1" applyBorder="1" applyAlignment="1" applyProtection="1">
      <alignment/>
      <protection/>
    </xf>
    <xf numFmtId="164" fontId="5" fillId="33" borderId="32" xfId="0" applyNumberFormat="1" applyFont="1" applyFill="1" applyBorder="1" applyAlignment="1" applyProtection="1">
      <alignment horizontal="center"/>
      <protection/>
    </xf>
    <xf numFmtId="0" fontId="4" fillId="33" borderId="32" xfId="0" applyFont="1" applyFill="1" applyBorder="1" applyAlignment="1" applyProtection="1">
      <alignment horizontal="center"/>
      <protection/>
    </xf>
    <xf numFmtId="0" fontId="4" fillId="33" borderId="51" xfId="0" applyFont="1" applyFill="1" applyBorder="1" applyAlignment="1" applyProtection="1">
      <alignment/>
      <protection/>
    </xf>
    <xf numFmtId="0" fontId="4" fillId="33" borderId="52" xfId="0" applyFont="1" applyFill="1" applyBorder="1" applyAlignment="1" applyProtection="1">
      <alignment/>
      <protection/>
    </xf>
    <xf numFmtId="0" fontId="4" fillId="33" borderId="53" xfId="0" applyFont="1" applyFill="1" applyBorder="1" applyAlignment="1" applyProtection="1">
      <alignment horizontal="center"/>
      <protection/>
    </xf>
    <xf numFmtId="0" fontId="5" fillId="34" borderId="22" xfId="0" applyFont="1" applyFill="1" applyBorder="1" applyAlignment="1">
      <alignment horizontal="center"/>
    </xf>
    <xf numFmtId="0" fontId="5" fillId="34" borderId="17" xfId="0" applyFont="1" applyFill="1" applyBorder="1" applyAlignment="1">
      <alignment horizontal="center"/>
    </xf>
    <xf numFmtId="0" fontId="5" fillId="34" borderId="56" xfId="0" applyFont="1" applyFill="1" applyBorder="1" applyAlignment="1">
      <alignment horizontal="center"/>
    </xf>
    <xf numFmtId="0" fontId="5" fillId="34" borderId="57" xfId="0" applyFont="1" applyFill="1" applyBorder="1" applyAlignment="1">
      <alignment horizontal="center"/>
    </xf>
    <xf numFmtId="3" fontId="5" fillId="34" borderId="21" xfId="0" applyNumberFormat="1" applyFont="1" applyFill="1" applyBorder="1" applyAlignment="1">
      <alignment horizontal="center"/>
    </xf>
    <xf numFmtId="3" fontId="5" fillId="34" borderId="22" xfId="0" applyNumberFormat="1" applyFont="1" applyFill="1" applyBorder="1" applyAlignment="1">
      <alignment horizontal="center"/>
    </xf>
    <xf numFmtId="3" fontId="6" fillId="34" borderId="30" xfId="0" applyNumberFormat="1" applyFont="1" applyFill="1" applyBorder="1" applyAlignment="1" applyProtection="1">
      <alignment/>
      <protection locked="0"/>
    </xf>
    <xf numFmtId="4" fontId="4" fillId="33" borderId="31" xfId="0" applyNumberFormat="1" applyFont="1" applyFill="1" applyBorder="1" applyAlignment="1" applyProtection="1">
      <alignment/>
      <protection locked="0"/>
    </xf>
    <xf numFmtId="4" fontId="4" fillId="33" borderId="32" xfId="0" applyNumberFormat="1" applyFont="1" applyFill="1" applyBorder="1" applyAlignment="1" applyProtection="1">
      <alignment/>
      <protection locked="0"/>
    </xf>
    <xf numFmtId="4" fontId="4" fillId="33" borderId="33" xfId="0" applyNumberFormat="1" applyFont="1" applyFill="1" applyBorder="1" applyAlignment="1">
      <alignment/>
    </xf>
    <xf numFmtId="4" fontId="4" fillId="33" borderId="21" xfId="0" applyNumberFormat="1" applyFont="1" applyFill="1" applyBorder="1" applyAlignment="1">
      <alignment/>
    </xf>
    <xf numFmtId="4" fontId="4" fillId="33" borderId="22" xfId="0" applyNumberFormat="1" applyFont="1" applyFill="1" applyBorder="1" applyAlignment="1">
      <alignment/>
    </xf>
    <xf numFmtId="4" fontId="4" fillId="33" borderId="23" xfId="0" applyNumberFormat="1" applyFont="1" applyFill="1" applyBorder="1" applyAlignment="1">
      <alignment/>
    </xf>
    <xf numFmtId="4" fontId="4" fillId="33" borderId="15" xfId="0" applyNumberFormat="1" applyFont="1" applyFill="1" applyBorder="1" applyAlignment="1">
      <alignment/>
    </xf>
    <xf numFmtId="0" fontId="0" fillId="33" borderId="0" xfId="0" applyFill="1" applyAlignment="1">
      <alignment/>
    </xf>
    <xf numFmtId="0" fontId="13" fillId="33" borderId="59" xfId="0" applyFont="1" applyFill="1" applyBorder="1" applyAlignment="1">
      <alignment horizontal="center" vertical="center"/>
    </xf>
    <xf numFmtId="0" fontId="17" fillId="33" borderId="60" xfId="0" applyFont="1" applyFill="1" applyBorder="1" applyAlignment="1">
      <alignment vertical="center"/>
    </xf>
    <xf numFmtId="0" fontId="13" fillId="33" borderId="60" xfId="0" applyFont="1" applyFill="1" applyBorder="1" applyAlignment="1">
      <alignment horizontal="center" vertical="center"/>
    </xf>
    <xf numFmtId="0" fontId="11" fillId="33" borderId="60" xfId="0" applyFont="1" applyFill="1" applyBorder="1" applyAlignment="1">
      <alignment horizontal="left" vertical="top" wrapText="1"/>
    </xf>
    <xf numFmtId="0" fontId="11" fillId="33" borderId="60" xfId="0" applyFont="1" applyFill="1" applyBorder="1" applyAlignment="1">
      <alignment vertical="top" wrapText="1"/>
    </xf>
    <xf numFmtId="0" fontId="11" fillId="33" borderId="61" xfId="0" applyFont="1" applyFill="1" applyBorder="1" applyAlignment="1">
      <alignment vertical="top" wrapText="1"/>
    </xf>
    <xf numFmtId="4" fontId="6" fillId="34" borderId="30" xfId="0" applyNumberFormat="1" applyFont="1" applyFill="1" applyBorder="1" applyAlignment="1" applyProtection="1">
      <alignment/>
      <protection locked="0"/>
    </xf>
    <xf numFmtId="0" fontId="0" fillId="35" borderId="0" xfId="47" applyFill="1" applyProtection="1">
      <alignment/>
      <protection/>
    </xf>
    <xf numFmtId="0" fontId="0" fillId="35" borderId="13" xfId="47" applyFill="1" applyBorder="1" applyAlignment="1" applyProtection="1">
      <alignment horizontal="left" vertical="center"/>
      <protection/>
    </xf>
    <xf numFmtId="0" fontId="0" fillId="33" borderId="0" xfId="47" applyFill="1" applyProtection="1">
      <alignment/>
      <protection/>
    </xf>
    <xf numFmtId="3" fontId="0" fillId="33" borderId="62" xfId="47" applyNumberFormat="1" applyFont="1" applyFill="1" applyBorder="1" applyAlignment="1" applyProtection="1">
      <alignment horizontal="center" vertical="center"/>
      <protection/>
    </xf>
    <xf numFmtId="0" fontId="0" fillId="35" borderId="63" xfId="47" applyFill="1" applyBorder="1" applyAlignment="1" applyProtection="1">
      <alignment vertical="center"/>
      <protection/>
    </xf>
    <xf numFmtId="0" fontId="0" fillId="35" borderId="64" xfId="47" applyFill="1" applyBorder="1" applyAlignment="1" applyProtection="1">
      <alignment vertical="center"/>
      <protection/>
    </xf>
    <xf numFmtId="0" fontId="0" fillId="35" borderId="65" xfId="47" applyFill="1" applyBorder="1" applyAlignment="1" applyProtection="1">
      <alignment vertical="center"/>
      <protection/>
    </xf>
    <xf numFmtId="0" fontId="0" fillId="35" borderId="66" xfId="47" applyFill="1" applyBorder="1" applyAlignment="1" applyProtection="1">
      <alignment vertical="center"/>
      <protection/>
    </xf>
    <xf numFmtId="0" fontId="0" fillId="35" borderId="67" xfId="47" applyFill="1" applyBorder="1" applyAlignment="1" applyProtection="1">
      <alignment vertical="center"/>
      <protection/>
    </xf>
    <xf numFmtId="3" fontId="0" fillId="33" borderId="66" xfId="47" applyNumberFormat="1" applyFont="1" applyFill="1" applyBorder="1" applyAlignment="1" applyProtection="1">
      <alignment horizontal="center" vertical="center"/>
      <protection/>
    </xf>
    <xf numFmtId="3" fontId="0" fillId="33" borderId="41" xfId="47" applyNumberFormat="1" applyFont="1" applyFill="1" applyBorder="1" applyAlignment="1" applyProtection="1">
      <alignment horizontal="center" vertical="center"/>
      <protection/>
    </xf>
    <xf numFmtId="0" fontId="0" fillId="33" borderId="0" xfId="47" applyFill="1" applyBorder="1" applyAlignment="1" applyProtection="1">
      <alignment vertical="center"/>
      <protection/>
    </xf>
    <xf numFmtId="49" fontId="13" fillId="33" borderId="0" xfId="0" applyNumberFormat="1" applyFont="1" applyFill="1" applyAlignment="1" applyProtection="1">
      <alignment/>
      <protection/>
    </xf>
    <xf numFmtId="0" fontId="16" fillId="33" borderId="0" xfId="0" applyFont="1" applyFill="1" applyBorder="1" applyAlignment="1">
      <alignment/>
    </xf>
    <xf numFmtId="0" fontId="40" fillId="35" borderId="0" xfId="47" applyFont="1" applyFill="1" applyBorder="1" applyAlignment="1" applyProtection="1">
      <alignment horizontal="right" vertical="center"/>
      <protection/>
    </xf>
    <xf numFmtId="0" fontId="42" fillId="35" borderId="0" xfId="47" applyFont="1" applyFill="1" applyBorder="1" applyAlignment="1" applyProtection="1">
      <alignment horizontal="right" vertical="center"/>
      <protection/>
    </xf>
    <xf numFmtId="0" fontId="40" fillId="33" borderId="0" xfId="47" applyFont="1" applyFill="1" applyBorder="1" applyAlignment="1" applyProtection="1">
      <alignment vertical="center"/>
      <protection/>
    </xf>
    <xf numFmtId="0" fontId="0" fillId="35" borderId="0" xfId="47" applyFill="1" applyBorder="1" applyAlignment="1" applyProtection="1">
      <alignment vertical="center"/>
      <protection/>
    </xf>
    <xf numFmtId="49" fontId="0" fillId="35" borderId="0" xfId="47" applyNumberFormat="1" applyFill="1" applyBorder="1" applyAlignment="1" applyProtection="1">
      <alignment vertical="center"/>
      <protection/>
    </xf>
    <xf numFmtId="49" fontId="43" fillId="35" borderId="0" xfId="47" applyNumberFormat="1" applyFont="1" applyFill="1" applyBorder="1" applyAlignment="1" applyProtection="1">
      <alignment vertical="center"/>
      <protection/>
    </xf>
    <xf numFmtId="0" fontId="43" fillId="35" borderId="0" xfId="47" applyFont="1" applyFill="1" applyBorder="1" applyAlignment="1" applyProtection="1">
      <alignment horizontal="left" vertical="center"/>
      <protection/>
    </xf>
    <xf numFmtId="0" fontId="44" fillId="35" borderId="0" xfId="47" applyFont="1" applyFill="1" applyBorder="1" applyAlignment="1" applyProtection="1">
      <alignment horizontal="left" vertical="center"/>
      <protection/>
    </xf>
    <xf numFmtId="0" fontId="29" fillId="33" borderId="62" xfId="47" applyFont="1" applyFill="1" applyBorder="1" applyAlignment="1" applyProtection="1">
      <alignment horizontal="center" vertical="center"/>
      <protection/>
    </xf>
    <xf numFmtId="0" fontId="19" fillId="33" borderId="48" xfId="47" applyFont="1" applyFill="1" applyBorder="1" applyAlignment="1" applyProtection="1">
      <alignment horizontal="center" vertical="center"/>
      <protection/>
    </xf>
    <xf numFmtId="0" fontId="19" fillId="33" borderId="68" xfId="47" applyFont="1" applyFill="1" applyBorder="1" applyAlignment="1" applyProtection="1">
      <alignment horizontal="center" vertical="center"/>
      <protection/>
    </xf>
    <xf numFmtId="3" fontId="0" fillId="33" borderId="69" xfId="47" applyNumberFormat="1" applyFont="1" applyFill="1" applyBorder="1" applyAlignment="1" applyProtection="1">
      <alignment horizontal="center" vertical="center"/>
      <protection/>
    </xf>
    <xf numFmtId="3" fontId="0" fillId="33" borderId="70" xfId="47" applyNumberFormat="1" applyFont="1" applyFill="1" applyBorder="1" applyAlignment="1" applyProtection="1">
      <alignment horizontal="center" vertical="center"/>
      <protection/>
    </xf>
    <xf numFmtId="3" fontId="0" fillId="33" borderId="71" xfId="47" applyNumberFormat="1" applyFont="1" applyFill="1" applyBorder="1" applyAlignment="1" applyProtection="1">
      <alignment horizontal="center" vertical="center"/>
      <protection/>
    </xf>
    <xf numFmtId="0" fontId="19" fillId="33" borderId="48" xfId="47" applyFont="1" applyFill="1" applyBorder="1" applyAlignment="1" applyProtection="1">
      <alignment horizontal="center" vertical="center"/>
      <protection/>
    </xf>
    <xf numFmtId="3" fontId="0" fillId="33" borderId="72" xfId="47" applyNumberFormat="1" applyFont="1" applyFill="1" applyBorder="1" applyAlignment="1" applyProtection="1">
      <alignment horizontal="center" vertical="center"/>
      <protection/>
    </xf>
    <xf numFmtId="0" fontId="9" fillId="33" borderId="41" xfId="47" applyFont="1" applyFill="1" applyBorder="1" applyAlignment="1" applyProtection="1">
      <alignment horizontal="center" vertical="center"/>
      <protection/>
    </xf>
    <xf numFmtId="0" fontId="37" fillId="33" borderId="0" xfId="47" applyFont="1" applyFill="1" applyAlignment="1" applyProtection="1">
      <alignment vertical="center"/>
      <protection/>
    </xf>
    <xf numFmtId="0" fontId="0" fillId="33" borderId="0" xfId="47" applyFont="1" applyFill="1" applyAlignment="1" applyProtection="1">
      <alignment vertical="center"/>
      <protection/>
    </xf>
    <xf numFmtId="0" fontId="19" fillId="33" borderId="0" xfId="47" applyFont="1" applyFill="1" applyAlignment="1" applyProtection="1">
      <alignment vertical="center"/>
      <protection/>
    </xf>
    <xf numFmtId="0" fontId="0" fillId="35" borderId="0" xfId="47" applyFill="1" applyAlignment="1" applyProtection="1">
      <alignment horizontal="right" vertical="center"/>
      <protection/>
    </xf>
    <xf numFmtId="0" fontId="0" fillId="33" borderId="0" xfId="47" applyFont="1" applyFill="1" applyProtection="1">
      <alignment/>
      <protection/>
    </xf>
    <xf numFmtId="0" fontId="22" fillId="33" borderId="0" xfId="47" applyFont="1" applyFill="1" applyProtection="1">
      <alignment/>
      <protection/>
    </xf>
    <xf numFmtId="0" fontId="19" fillId="33" borderId="73" xfId="47" applyFont="1" applyFill="1" applyBorder="1" applyAlignment="1" applyProtection="1">
      <alignment horizontal="center" vertical="center"/>
      <protection/>
    </xf>
    <xf numFmtId="0" fontId="19" fillId="33" borderId="66" xfId="47" applyFont="1" applyFill="1" applyBorder="1" applyAlignment="1" applyProtection="1">
      <alignment horizontal="center" vertical="center"/>
      <protection/>
    </xf>
    <xf numFmtId="0" fontId="19" fillId="33" borderId="74" xfId="47" applyFont="1" applyFill="1" applyBorder="1" applyAlignment="1" applyProtection="1">
      <alignment horizontal="center" vertical="center"/>
      <protection/>
    </xf>
    <xf numFmtId="0" fontId="19" fillId="33" borderId="62" xfId="47" applyFont="1" applyFill="1" applyBorder="1" applyAlignment="1" applyProtection="1">
      <alignment vertical="center" wrapText="1" shrinkToFit="1"/>
      <protection/>
    </xf>
    <xf numFmtId="3" fontId="0" fillId="33" borderId="75" xfId="47" applyNumberFormat="1" applyFont="1" applyFill="1" applyBorder="1" applyAlignment="1" applyProtection="1">
      <alignment horizontal="center" vertical="center"/>
      <protection/>
    </xf>
    <xf numFmtId="0" fontId="0" fillId="33" borderId="76" xfId="47" applyFont="1" applyFill="1" applyBorder="1" applyAlignment="1" applyProtection="1">
      <alignment vertical="center"/>
      <protection/>
    </xf>
    <xf numFmtId="0" fontId="19" fillId="33" borderId="77" xfId="47" applyFont="1" applyFill="1" applyBorder="1" applyAlignment="1" applyProtection="1">
      <alignment horizontal="center" vertical="center"/>
      <protection/>
    </xf>
    <xf numFmtId="0" fontId="19" fillId="33" borderId="62" xfId="47" applyFont="1" applyFill="1" applyBorder="1" applyAlignment="1" applyProtection="1">
      <alignment vertical="center"/>
      <protection/>
    </xf>
    <xf numFmtId="0" fontId="19" fillId="33" borderId="41" xfId="47" applyFont="1" applyFill="1" applyBorder="1" applyAlignment="1" applyProtection="1">
      <alignment vertical="center" wrapText="1"/>
      <protection/>
    </xf>
    <xf numFmtId="0" fontId="19" fillId="33" borderId="62" xfId="47" applyFont="1" applyFill="1" applyBorder="1" applyAlignment="1" applyProtection="1">
      <alignment vertical="center" wrapText="1"/>
      <protection/>
    </xf>
    <xf numFmtId="0" fontId="19" fillId="33" borderId="75" xfId="47" applyFont="1" applyFill="1" applyBorder="1" applyAlignment="1" applyProtection="1">
      <alignment vertical="center"/>
      <protection/>
    </xf>
    <xf numFmtId="0" fontId="0" fillId="33" borderId="78" xfId="47" applyFont="1" applyFill="1" applyBorder="1" applyAlignment="1" applyProtection="1">
      <alignment vertical="center"/>
      <protection/>
    </xf>
    <xf numFmtId="0" fontId="19" fillId="33" borderId="79" xfId="47" applyFont="1" applyFill="1" applyBorder="1" applyAlignment="1" applyProtection="1">
      <alignment horizontal="center" vertical="center"/>
      <protection/>
    </xf>
    <xf numFmtId="0" fontId="19" fillId="33" borderId="80" xfId="47" applyFont="1" applyFill="1" applyBorder="1" applyAlignment="1" applyProtection="1">
      <alignment vertical="center" wrapText="1"/>
      <protection/>
    </xf>
    <xf numFmtId="3" fontId="0" fillId="33" borderId="80" xfId="47" applyNumberFormat="1" applyFont="1" applyFill="1" applyBorder="1" applyAlignment="1" applyProtection="1">
      <alignment horizontal="center" vertical="center"/>
      <protection/>
    </xf>
    <xf numFmtId="0" fontId="0" fillId="33" borderId="81" xfId="47" applyFont="1" applyFill="1" applyBorder="1" applyAlignment="1" applyProtection="1">
      <alignment vertical="center"/>
      <protection/>
    </xf>
    <xf numFmtId="0" fontId="19" fillId="33" borderId="75" xfId="47" applyFont="1" applyFill="1" applyBorder="1" applyAlignment="1" applyProtection="1">
      <alignment vertical="center" wrapText="1"/>
      <protection/>
    </xf>
    <xf numFmtId="9" fontId="0" fillId="33" borderId="80" xfId="47" applyNumberFormat="1" applyFont="1" applyFill="1" applyBorder="1" applyAlignment="1" applyProtection="1">
      <alignment horizontal="center" vertical="center"/>
      <protection/>
    </xf>
    <xf numFmtId="0" fontId="19" fillId="33" borderId="80" xfId="47" applyFont="1" applyFill="1" applyBorder="1" applyAlignment="1" applyProtection="1">
      <alignment horizontal="left" vertical="center" wrapText="1"/>
      <protection/>
    </xf>
    <xf numFmtId="0" fontId="19" fillId="33" borderId="62" xfId="47" applyFont="1" applyFill="1" applyBorder="1" applyAlignment="1" applyProtection="1">
      <alignment vertical="center" wrapText="1"/>
      <protection/>
    </xf>
    <xf numFmtId="0" fontId="19" fillId="33" borderId="82" xfId="47" applyFont="1" applyFill="1" applyBorder="1" applyAlignment="1" applyProtection="1">
      <alignment vertical="center" wrapText="1"/>
      <protection/>
    </xf>
    <xf numFmtId="0" fontId="19" fillId="33" borderId="41" xfId="47" applyFont="1" applyFill="1" applyBorder="1" applyAlignment="1" applyProtection="1">
      <alignment vertical="center" wrapText="1"/>
      <protection/>
    </xf>
    <xf numFmtId="9" fontId="0" fillId="33" borderId="62" xfId="47" applyNumberFormat="1" applyFont="1" applyFill="1" applyBorder="1" applyAlignment="1" applyProtection="1">
      <alignment horizontal="center" vertical="center"/>
      <protection/>
    </xf>
    <xf numFmtId="0" fontId="19" fillId="33" borderId="69" xfId="47" applyFont="1" applyFill="1" applyBorder="1" applyAlignment="1" applyProtection="1">
      <alignment vertical="center" wrapText="1"/>
      <protection/>
    </xf>
    <xf numFmtId="0" fontId="19" fillId="33" borderId="74" xfId="47" applyFont="1" applyFill="1" applyBorder="1" applyAlignment="1" applyProtection="1">
      <alignment horizontal="center" vertical="center"/>
      <protection/>
    </xf>
    <xf numFmtId="0" fontId="19" fillId="33" borderId="75" xfId="47" applyFont="1" applyFill="1" applyBorder="1" applyAlignment="1" applyProtection="1">
      <alignment vertical="center" wrapText="1"/>
      <protection/>
    </xf>
    <xf numFmtId="0" fontId="0" fillId="33" borderId="83" xfId="47" applyFont="1" applyFill="1" applyBorder="1" applyAlignment="1" applyProtection="1">
      <alignment vertical="center"/>
      <protection/>
    </xf>
    <xf numFmtId="0" fontId="29" fillId="33" borderId="75" xfId="47" applyFont="1" applyFill="1" applyBorder="1" applyAlignment="1" applyProtection="1">
      <alignment horizontal="center" vertical="center"/>
      <protection/>
    </xf>
    <xf numFmtId="0" fontId="29" fillId="33" borderId="76" xfId="47" applyFont="1" applyFill="1" applyBorder="1" applyAlignment="1" applyProtection="1">
      <alignment horizontal="center" vertical="center"/>
      <protection/>
    </xf>
    <xf numFmtId="0" fontId="19" fillId="33" borderId="84" xfId="47" applyFont="1" applyFill="1" applyBorder="1" applyAlignment="1" applyProtection="1">
      <alignment horizontal="center" vertical="center"/>
      <protection/>
    </xf>
    <xf numFmtId="0" fontId="0" fillId="33" borderId="65" xfId="47" applyFont="1" applyFill="1" applyBorder="1" applyAlignment="1" applyProtection="1">
      <alignment vertical="center"/>
      <protection/>
    </xf>
    <xf numFmtId="0" fontId="19" fillId="33" borderId="85" xfId="47" applyFont="1" applyFill="1" applyBorder="1" applyAlignment="1" applyProtection="1">
      <alignment horizontal="center" vertical="center"/>
      <protection/>
    </xf>
    <xf numFmtId="0" fontId="0" fillId="33" borderId="66" xfId="47" applyFont="1" applyFill="1" applyBorder="1" applyAlignment="1" applyProtection="1">
      <alignment vertical="center"/>
      <protection/>
    </xf>
    <xf numFmtId="0" fontId="19" fillId="33" borderId="77" xfId="47" applyFont="1" applyFill="1" applyBorder="1" applyAlignment="1" applyProtection="1">
      <alignment horizontal="center" vertical="center" wrapText="1"/>
      <protection/>
    </xf>
    <xf numFmtId="0" fontId="0" fillId="33" borderId="69" xfId="47" applyFill="1" applyBorder="1" applyAlignment="1" applyProtection="1">
      <alignment horizontal="center" vertical="center"/>
      <protection/>
    </xf>
    <xf numFmtId="3" fontId="0" fillId="33" borderId="41" xfId="47" applyNumberFormat="1" applyFont="1" applyFill="1" applyBorder="1" applyAlignment="1" applyProtection="1">
      <alignment horizontal="center" vertical="center" wrapText="1"/>
      <protection/>
    </xf>
    <xf numFmtId="3" fontId="0" fillId="33" borderId="62" xfId="47" applyNumberFormat="1" applyFont="1" applyFill="1" applyBorder="1" applyAlignment="1" applyProtection="1">
      <alignment horizontal="center" vertical="center" wrapText="1"/>
      <protection/>
    </xf>
    <xf numFmtId="0" fontId="19" fillId="33" borderId="80" xfId="47" applyFont="1" applyFill="1" applyBorder="1" applyAlignment="1" applyProtection="1">
      <alignment horizontal="center" vertical="center"/>
      <protection/>
    </xf>
    <xf numFmtId="0" fontId="19" fillId="33" borderId="81" xfId="47" applyFont="1" applyFill="1" applyBorder="1" applyAlignment="1" applyProtection="1">
      <alignment horizontal="center" vertical="center"/>
      <protection/>
    </xf>
    <xf numFmtId="0" fontId="19" fillId="33" borderId="75" xfId="47" applyFont="1" applyFill="1" applyBorder="1" applyAlignment="1" applyProtection="1">
      <alignment horizontal="center" vertical="center"/>
      <protection/>
    </xf>
    <xf numFmtId="0" fontId="19" fillId="33" borderId="78" xfId="47" applyFont="1" applyFill="1" applyBorder="1" applyAlignment="1" applyProtection="1">
      <alignment horizontal="center" vertical="center"/>
      <protection/>
    </xf>
    <xf numFmtId="0" fontId="19" fillId="33" borderId="41" xfId="47" applyFont="1" applyFill="1" applyBorder="1" applyAlignment="1" applyProtection="1">
      <alignment horizontal="center" vertical="center"/>
      <protection/>
    </xf>
    <xf numFmtId="0" fontId="22" fillId="33" borderId="86" xfId="47" applyFont="1" applyFill="1" applyBorder="1" applyAlignment="1" applyProtection="1">
      <alignment horizontal="center" vertical="center"/>
      <protection/>
    </xf>
    <xf numFmtId="0" fontId="19" fillId="33" borderId="69" xfId="47" applyFont="1" applyFill="1" applyBorder="1" applyAlignment="1" applyProtection="1">
      <alignment vertical="center" wrapText="1"/>
      <protection/>
    </xf>
    <xf numFmtId="3" fontId="0" fillId="33" borderId="42" xfId="47" applyNumberFormat="1" applyFont="1" applyFill="1" applyBorder="1" applyAlignment="1" applyProtection="1">
      <alignment horizontal="center" vertical="center"/>
      <protection/>
    </xf>
    <xf numFmtId="0" fontId="2" fillId="33" borderId="0" xfId="47" applyFont="1" applyFill="1" applyAlignment="1" applyProtection="1">
      <alignment vertical="center"/>
      <protection/>
    </xf>
    <xf numFmtId="0" fontId="30" fillId="33" borderId="80" xfId="47" applyFont="1" applyFill="1" applyBorder="1" applyAlignment="1" applyProtection="1">
      <alignment horizontal="center" vertical="center"/>
      <protection/>
    </xf>
    <xf numFmtId="0" fontId="30" fillId="33" borderId="73" xfId="47" applyFont="1" applyFill="1" applyBorder="1" applyAlignment="1" applyProtection="1">
      <alignment horizontal="center" vertical="center"/>
      <protection/>
    </xf>
    <xf numFmtId="0" fontId="19" fillId="33" borderId="87" xfId="47" applyFont="1" applyFill="1" applyBorder="1" applyAlignment="1" applyProtection="1">
      <alignment vertical="center"/>
      <protection/>
    </xf>
    <xf numFmtId="0" fontId="19" fillId="33" borderId="41" xfId="47" applyFont="1" applyFill="1" applyBorder="1" applyAlignment="1" applyProtection="1">
      <alignment horizontal="center" vertical="center"/>
      <protection/>
    </xf>
    <xf numFmtId="0" fontId="19" fillId="33" borderId="11" xfId="47" applyFont="1" applyFill="1" applyBorder="1" applyAlignment="1" applyProtection="1">
      <alignment horizontal="center" vertical="center"/>
      <protection/>
    </xf>
    <xf numFmtId="0" fontId="19" fillId="33" borderId="87" xfId="47" applyFont="1" applyFill="1" applyBorder="1" applyAlignment="1" applyProtection="1">
      <alignment vertical="center" wrapText="1"/>
      <protection/>
    </xf>
    <xf numFmtId="0" fontId="0" fillId="33" borderId="88" xfId="47" applyFont="1" applyFill="1" applyBorder="1" applyAlignment="1" applyProtection="1">
      <alignment vertical="center"/>
      <protection/>
    </xf>
    <xf numFmtId="3" fontId="19" fillId="33" borderId="79" xfId="47" applyNumberFormat="1" applyFont="1" applyFill="1" applyBorder="1" applyAlignment="1" applyProtection="1">
      <alignment horizontal="center" vertical="center"/>
      <protection/>
    </xf>
    <xf numFmtId="3" fontId="0" fillId="33" borderId="82" xfId="47" applyNumberFormat="1" applyFont="1" applyFill="1" applyBorder="1" applyAlignment="1" applyProtection="1">
      <alignment horizontal="center" vertical="center"/>
      <protection/>
    </xf>
    <xf numFmtId="3" fontId="19" fillId="33" borderId="84" xfId="47" applyNumberFormat="1" applyFont="1" applyFill="1" applyBorder="1" applyAlignment="1" applyProtection="1">
      <alignment horizontal="center" vertical="center"/>
      <protection/>
    </xf>
    <xf numFmtId="0" fontId="19" fillId="33" borderId="79" xfId="47" applyFont="1" applyFill="1" applyBorder="1" applyAlignment="1" applyProtection="1">
      <alignment horizontal="center" vertical="center"/>
      <protection/>
    </xf>
    <xf numFmtId="3" fontId="0" fillId="33" borderId="89" xfId="47" applyNumberFormat="1" applyFont="1" applyFill="1" applyBorder="1" applyAlignment="1" applyProtection="1">
      <alignment horizontal="center" vertical="center"/>
      <protection/>
    </xf>
    <xf numFmtId="3" fontId="0" fillId="33" borderId="87" xfId="47" applyNumberFormat="1" applyFont="1" applyFill="1" applyBorder="1" applyAlignment="1" applyProtection="1">
      <alignment horizontal="center" vertical="center"/>
      <protection/>
    </xf>
    <xf numFmtId="0" fontId="19" fillId="33" borderId="90" xfId="47" applyFont="1" applyFill="1" applyBorder="1" applyAlignment="1" applyProtection="1">
      <alignment horizontal="center" vertical="center"/>
      <protection/>
    </xf>
    <xf numFmtId="3" fontId="0" fillId="33" borderId="91" xfId="47" applyNumberFormat="1" applyFont="1" applyFill="1" applyBorder="1" applyAlignment="1" applyProtection="1">
      <alignment horizontal="center" vertical="center"/>
      <protection/>
    </xf>
    <xf numFmtId="0" fontId="0" fillId="33" borderId="0" xfId="47" applyFill="1" applyAlignment="1" applyProtection="1">
      <alignment vertical="center"/>
      <protection/>
    </xf>
    <xf numFmtId="0" fontId="0" fillId="33" borderId="0" xfId="47" applyFill="1" applyAlignment="1" applyProtection="1">
      <alignment horizontal="center" vertical="center"/>
      <protection/>
    </xf>
    <xf numFmtId="0" fontId="19" fillId="33" borderId="87" xfId="47" applyFont="1" applyFill="1" applyBorder="1" applyAlignment="1" applyProtection="1">
      <alignment horizontal="center" vertical="center" wrapText="1"/>
      <protection/>
    </xf>
    <xf numFmtId="0" fontId="19" fillId="33" borderId="41" xfId="47" applyFont="1" applyFill="1" applyBorder="1" applyAlignment="1" applyProtection="1">
      <alignment horizontal="center" vertical="center" wrapText="1"/>
      <protection/>
    </xf>
    <xf numFmtId="0" fontId="19" fillId="33" borderId="66" xfId="47" applyFont="1" applyFill="1" applyBorder="1" applyAlignment="1" applyProtection="1">
      <alignment horizontal="center" vertical="center" wrapText="1"/>
      <protection/>
    </xf>
    <xf numFmtId="0" fontId="19" fillId="33" borderId="87" xfId="47" applyFont="1" applyFill="1" applyBorder="1" applyAlignment="1" applyProtection="1">
      <alignment horizontal="center" vertical="center"/>
      <protection/>
    </xf>
    <xf numFmtId="165" fontId="0" fillId="33" borderId="41" xfId="47" applyNumberFormat="1" applyFont="1" applyFill="1" applyBorder="1" applyAlignment="1" applyProtection="1">
      <alignment horizontal="center" vertical="center"/>
      <protection/>
    </xf>
    <xf numFmtId="165" fontId="0" fillId="35" borderId="41" xfId="47" applyNumberFormat="1" applyFill="1" applyBorder="1" applyAlignment="1" applyProtection="1">
      <alignment horizontal="center" vertical="center"/>
      <protection/>
    </xf>
    <xf numFmtId="165" fontId="0" fillId="33" borderId="41" xfId="47" applyNumberFormat="1" applyFill="1" applyBorder="1" applyAlignment="1" applyProtection="1">
      <alignment horizontal="center" vertical="center"/>
      <protection/>
    </xf>
    <xf numFmtId="3" fontId="0" fillId="33" borderId="65" xfId="47" applyNumberFormat="1" applyFont="1" applyFill="1" applyBorder="1" applyAlignment="1" applyProtection="1">
      <alignment horizontal="center" vertical="center"/>
      <protection/>
    </xf>
    <xf numFmtId="3" fontId="19" fillId="33" borderId="77" xfId="47" applyNumberFormat="1" applyFont="1" applyFill="1" applyBorder="1" applyAlignment="1" applyProtection="1">
      <alignment horizontal="center" vertical="center"/>
      <protection/>
    </xf>
    <xf numFmtId="3" fontId="0" fillId="33" borderId="76" xfId="47" applyNumberFormat="1" applyFont="1" applyFill="1" applyBorder="1" applyAlignment="1" applyProtection="1">
      <alignment horizontal="center" vertical="center"/>
      <protection/>
    </xf>
    <xf numFmtId="3" fontId="0" fillId="33" borderId="76" xfId="47" applyNumberFormat="1" applyFont="1" applyFill="1" applyBorder="1" applyAlignment="1" applyProtection="1">
      <alignment vertical="center"/>
      <protection/>
    </xf>
    <xf numFmtId="3" fontId="19" fillId="33" borderId="85" xfId="47" applyNumberFormat="1" applyFont="1" applyFill="1" applyBorder="1" applyAlignment="1" applyProtection="1">
      <alignment horizontal="center" vertical="center"/>
      <protection/>
    </xf>
    <xf numFmtId="3" fontId="0" fillId="33" borderId="66" xfId="47" applyNumberFormat="1" applyFont="1" applyFill="1" applyBorder="1" applyAlignment="1" applyProtection="1">
      <alignment vertical="center"/>
      <protection/>
    </xf>
    <xf numFmtId="3" fontId="19" fillId="33" borderId="74" xfId="47" applyNumberFormat="1" applyFont="1" applyFill="1" applyBorder="1" applyAlignment="1" applyProtection="1">
      <alignment horizontal="center" vertical="center"/>
      <protection/>
    </xf>
    <xf numFmtId="3" fontId="0" fillId="35" borderId="41" xfId="47" applyNumberFormat="1" applyFill="1" applyBorder="1" applyAlignment="1" applyProtection="1">
      <alignment horizontal="center" vertical="center"/>
      <protection/>
    </xf>
    <xf numFmtId="3" fontId="0" fillId="35" borderId="66" xfId="47" applyNumberFormat="1" applyFill="1" applyBorder="1" applyAlignment="1" applyProtection="1">
      <alignment vertical="center"/>
      <protection/>
    </xf>
    <xf numFmtId="3" fontId="0" fillId="35" borderId="76" xfId="47" applyNumberFormat="1" applyFill="1" applyBorder="1" applyAlignment="1" applyProtection="1">
      <alignment vertical="center"/>
      <protection/>
    </xf>
    <xf numFmtId="3" fontId="0" fillId="35" borderId="69" xfId="47" applyNumberFormat="1" applyFill="1" applyBorder="1" applyAlignment="1" applyProtection="1">
      <alignment horizontal="center" vertical="center"/>
      <protection/>
    </xf>
    <xf numFmtId="3" fontId="0" fillId="35" borderId="65" xfId="47" applyNumberFormat="1" applyFill="1" applyBorder="1" applyAlignment="1" applyProtection="1">
      <alignment vertical="center"/>
      <protection/>
    </xf>
    <xf numFmtId="3" fontId="0" fillId="33" borderId="81" xfId="47" applyNumberFormat="1" applyFont="1" applyFill="1" applyBorder="1" applyAlignment="1" applyProtection="1">
      <alignment vertical="center"/>
      <protection/>
    </xf>
    <xf numFmtId="49" fontId="2" fillId="33" borderId="41" xfId="47" applyNumberFormat="1" applyFont="1" applyFill="1" applyBorder="1" applyAlignment="1" applyProtection="1">
      <alignment horizontal="center" vertical="center"/>
      <protection/>
    </xf>
    <xf numFmtId="0" fontId="2" fillId="33" borderId="41" xfId="47" applyFont="1" applyFill="1" applyBorder="1" applyAlignment="1" applyProtection="1">
      <alignment horizontal="center" vertical="center"/>
      <protection/>
    </xf>
    <xf numFmtId="0" fontId="0" fillId="33" borderId="77" xfId="47" applyFont="1" applyFill="1" applyBorder="1" applyAlignment="1" applyProtection="1">
      <alignment horizontal="center" vertical="center"/>
      <protection/>
    </xf>
    <xf numFmtId="0" fontId="0" fillId="33" borderId="84" xfId="47" applyFont="1" applyFill="1" applyBorder="1" applyAlignment="1" applyProtection="1">
      <alignment horizontal="center" vertical="center"/>
      <protection/>
    </xf>
    <xf numFmtId="0" fontId="0" fillId="33" borderId="92" xfId="47" applyFont="1" applyFill="1" applyBorder="1" applyAlignment="1" applyProtection="1">
      <alignment horizontal="center" vertical="center"/>
      <protection/>
    </xf>
    <xf numFmtId="0" fontId="0" fillId="33" borderId="76" xfId="47" applyFont="1" applyFill="1" applyBorder="1" applyAlignment="1" applyProtection="1">
      <alignment horizontal="center" vertical="center"/>
      <protection/>
    </xf>
    <xf numFmtId="0" fontId="0" fillId="33" borderId="79" xfId="47" applyFont="1" applyFill="1" applyBorder="1" applyAlignment="1" applyProtection="1">
      <alignment horizontal="center" vertical="center"/>
      <protection/>
    </xf>
    <xf numFmtId="0" fontId="19" fillId="33" borderId="62" xfId="47" applyFont="1" applyFill="1" applyBorder="1" applyAlignment="1" applyProtection="1">
      <alignment horizontal="center"/>
      <protection/>
    </xf>
    <xf numFmtId="0" fontId="19" fillId="33" borderId="76" xfId="47" applyFont="1" applyFill="1" applyBorder="1" applyAlignment="1" applyProtection="1">
      <alignment horizontal="center"/>
      <protection/>
    </xf>
    <xf numFmtId="0" fontId="19" fillId="33" borderId="0" xfId="47" applyFont="1" applyFill="1" applyBorder="1" applyProtection="1">
      <alignment/>
      <protection/>
    </xf>
    <xf numFmtId="14" fontId="2" fillId="33" borderId="87" xfId="47" applyNumberFormat="1" applyFont="1" applyFill="1" applyBorder="1" applyAlignment="1" applyProtection="1">
      <alignment horizontal="center"/>
      <protection/>
    </xf>
    <xf numFmtId="0" fontId="0" fillId="33" borderId="93" xfId="47" applyFont="1" applyFill="1" applyBorder="1" applyProtection="1">
      <alignment/>
      <protection/>
    </xf>
    <xf numFmtId="0" fontId="0" fillId="33" borderId="12" xfId="47" applyFont="1" applyFill="1" applyBorder="1" applyProtection="1">
      <alignment/>
      <protection/>
    </xf>
    <xf numFmtId="0" fontId="0" fillId="33" borderId="94" xfId="47" applyFont="1" applyFill="1" applyBorder="1" applyProtection="1">
      <alignment/>
      <protection/>
    </xf>
    <xf numFmtId="0" fontId="0" fillId="33" borderId="95" xfId="47" applyFont="1" applyFill="1" applyBorder="1" applyProtection="1">
      <alignment/>
      <protection/>
    </xf>
    <xf numFmtId="0" fontId="0" fillId="33" borderId="83" xfId="47" applyFont="1" applyFill="1" applyBorder="1" applyProtection="1">
      <alignment/>
      <protection/>
    </xf>
    <xf numFmtId="0" fontId="0" fillId="33" borderId="96" xfId="47" applyFont="1" applyFill="1" applyBorder="1" applyProtection="1">
      <alignment/>
      <protection/>
    </xf>
    <xf numFmtId="0" fontId="0" fillId="33" borderId="66" xfId="47" applyFont="1" applyFill="1" applyBorder="1" applyProtection="1">
      <alignment/>
      <protection/>
    </xf>
    <xf numFmtId="0" fontId="0" fillId="33" borderId="63" xfId="47" applyFont="1" applyFill="1" applyBorder="1" applyProtection="1">
      <alignment/>
      <protection/>
    </xf>
    <xf numFmtId="0" fontId="0" fillId="33" borderId="81" xfId="47" applyFont="1" applyFill="1" applyBorder="1" applyProtection="1">
      <alignment/>
      <protection/>
    </xf>
    <xf numFmtId="0" fontId="0" fillId="33" borderId="78" xfId="47" applyFont="1" applyFill="1" applyBorder="1" applyProtection="1">
      <alignment/>
      <protection/>
    </xf>
    <xf numFmtId="0" fontId="0" fillId="33" borderId="76" xfId="47" applyFont="1" applyFill="1" applyBorder="1" applyProtection="1">
      <alignment/>
      <protection/>
    </xf>
    <xf numFmtId="0" fontId="19" fillId="35" borderId="77" xfId="47" applyFont="1" applyFill="1" applyBorder="1" applyAlignment="1" applyProtection="1">
      <alignment horizontal="center" vertical="center"/>
      <protection/>
    </xf>
    <xf numFmtId="0" fontId="0" fillId="35" borderId="76" xfId="47" applyFont="1" applyFill="1" applyBorder="1" applyProtection="1">
      <alignment/>
      <protection/>
    </xf>
    <xf numFmtId="0" fontId="0" fillId="35" borderId="66" xfId="47" applyFont="1" applyFill="1" applyBorder="1" applyProtection="1">
      <alignment/>
      <protection/>
    </xf>
    <xf numFmtId="3" fontId="0" fillId="35" borderId="62" xfId="47" applyNumberFormat="1" applyFont="1" applyFill="1" applyBorder="1" applyAlignment="1" applyProtection="1">
      <alignment horizontal="center" vertical="center"/>
      <protection/>
    </xf>
    <xf numFmtId="0" fontId="0" fillId="35" borderId="65" xfId="47" applyFont="1" applyFill="1" applyBorder="1" applyProtection="1">
      <alignment/>
      <protection/>
    </xf>
    <xf numFmtId="0" fontId="19" fillId="33" borderId="0" xfId="47" applyFont="1" applyFill="1" applyProtection="1">
      <alignment/>
      <protection/>
    </xf>
    <xf numFmtId="0" fontId="19" fillId="35" borderId="16" xfId="47" applyFont="1" applyFill="1" applyBorder="1" applyAlignment="1" applyProtection="1">
      <alignment horizontal="center" vertical="center"/>
      <protection/>
    </xf>
    <xf numFmtId="0" fontId="0" fillId="35" borderId="0" xfId="47" applyFont="1" applyFill="1" applyAlignment="1" applyProtection="1">
      <alignment horizontal="center" vertical="center"/>
      <protection/>
    </xf>
    <xf numFmtId="0" fontId="39" fillId="35" borderId="16" xfId="47" applyFont="1" applyFill="1" applyBorder="1" applyAlignment="1" applyProtection="1">
      <alignment horizontal="center" vertical="center"/>
      <protection/>
    </xf>
    <xf numFmtId="0" fontId="23" fillId="35" borderId="0" xfId="47" applyFont="1" applyFill="1" applyAlignment="1" applyProtection="1">
      <alignment horizontal="left" vertical="center"/>
      <protection/>
    </xf>
    <xf numFmtId="49" fontId="0" fillId="35" borderId="16" xfId="47" applyNumberFormat="1" applyFont="1" applyFill="1" applyBorder="1" applyAlignment="1" applyProtection="1">
      <alignment horizontal="center" vertical="center"/>
      <protection/>
    </xf>
    <xf numFmtId="0" fontId="0" fillId="35" borderId="16" xfId="47" applyFont="1" applyFill="1" applyBorder="1" applyAlignment="1" applyProtection="1">
      <alignment horizontal="center" vertical="center"/>
      <protection/>
    </xf>
    <xf numFmtId="14" fontId="0" fillId="35" borderId="16" xfId="47" applyNumberFormat="1" applyFont="1" applyFill="1" applyBorder="1" applyAlignment="1" applyProtection="1">
      <alignment horizontal="center" vertical="center"/>
      <protection/>
    </xf>
    <xf numFmtId="0" fontId="9" fillId="35" borderId="0" xfId="47" applyFont="1" applyFill="1" applyAlignment="1" applyProtection="1">
      <alignment horizontal="center" vertical="center"/>
      <protection/>
    </xf>
    <xf numFmtId="0" fontId="22" fillId="35" borderId="12" xfId="47" applyFont="1" applyFill="1" applyBorder="1" applyAlignment="1" applyProtection="1">
      <alignment vertical="center"/>
      <protection/>
    </xf>
    <xf numFmtId="49" fontId="0" fillId="35" borderId="16" xfId="47" applyNumberFormat="1" applyFill="1" applyBorder="1" applyAlignment="1" applyProtection="1">
      <alignment horizontal="center" vertical="center"/>
      <protection/>
    </xf>
    <xf numFmtId="0" fontId="19" fillId="35" borderId="0" xfId="47" applyFont="1" applyFill="1" applyBorder="1" applyAlignment="1" applyProtection="1">
      <alignment vertical="center"/>
      <protection/>
    </xf>
    <xf numFmtId="0" fontId="0" fillId="35" borderId="41" xfId="47" applyFont="1" applyFill="1" applyBorder="1" applyAlignment="1" applyProtection="1">
      <alignment horizontal="center" vertical="center"/>
      <protection/>
    </xf>
    <xf numFmtId="0" fontId="0" fillId="35" borderId="0" xfId="47" applyFont="1" applyFill="1" applyAlignment="1" applyProtection="1">
      <alignment vertical="center"/>
      <protection/>
    </xf>
    <xf numFmtId="0" fontId="0" fillId="35" borderId="41" xfId="47" applyFont="1" applyFill="1" applyBorder="1" applyAlignment="1" applyProtection="1">
      <alignment vertical="center"/>
      <protection/>
    </xf>
    <xf numFmtId="0" fontId="0" fillId="35" borderId="0" xfId="47" applyFont="1" applyFill="1" applyProtection="1">
      <alignment/>
      <protection/>
    </xf>
    <xf numFmtId="49" fontId="41" fillId="36" borderId="0" xfId="47" applyNumberFormat="1" applyFont="1" applyFill="1" applyBorder="1" applyAlignment="1" applyProtection="1">
      <alignment vertical="center"/>
      <protection locked="0"/>
    </xf>
    <xf numFmtId="49" fontId="34" fillId="33" borderId="64" xfId="0" applyNumberFormat="1" applyFont="1" applyFill="1" applyBorder="1" applyAlignment="1">
      <alignment horizontal="center" vertical="center" wrapText="1"/>
    </xf>
    <xf numFmtId="49" fontId="34" fillId="33" borderId="97" xfId="0" applyNumberFormat="1" applyFont="1" applyFill="1" applyBorder="1" applyAlignment="1">
      <alignment vertical="center"/>
    </xf>
    <xf numFmtId="49" fontId="34" fillId="33" borderId="82" xfId="0" applyNumberFormat="1" applyFont="1" applyFill="1" applyBorder="1" applyAlignment="1">
      <alignment horizontal="center" vertical="center" wrapText="1"/>
    </xf>
    <xf numFmtId="0" fontId="15" fillId="35" borderId="0" xfId="47" applyFont="1" applyFill="1" applyBorder="1" applyAlignment="1" applyProtection="1">
      <alignment horizontal="center" vertical="center"/>
      <protection/>
    </xf>
    <xf numFmtId="3" fontId="5" fillId="33" borderId="19" xfId="0" applyNumberFormat="1" applyFont="1" applyFill="1" applyBorder="1" applyAlignment="1">
      <alignment horizontal="center" wrapText="1"/>
    </xf>
    <xf numFmtId="3" fontId="5" fillId="33" borderId="98" xfId="0" applyNumberFormat="1" applyFont="1" applyFill="1" applyBorder="1" applyAlignment="1">
      <alignment horizontal="center"/>
    </xf>
    <xf numFmtId="3" fontId="5" fillId="33" borderId="20" xfId="0" applyNumberFormat="1" applyFont="1" applyFill="1" applyBorder="1" applyAlignment="1">
      <alignment horizontal="center"/>
    </xf>
    <xf numFmtId="3" fontId="5" fillId="33" borderId="50" xfId="0" applyNumberFormat="1" applyFont="1" applyFill="1" applyBorder="1" applyAlignment="1">
      <alignment horizontal="center"/>
    </xf>
    <xf numFmtId="3" fontId="5" fillId="33" borderId="18" xfId="0" applyNumberFormat="1" applyFont="1" applyFill="1" applyBorder="1" applyAlignment="1">
      <alignment horizontal="center" wrapText="1"/>
    </xf>
    <xf numFmtId="3" fontId="5" fillId="33" borderId="99" xfId="0" applyNumberFormat="1" applyFont="1" applyFill="1" applyBorder="1" applyAlignment="1">
      <alignment horizontal="center"/>
    </xf>
    <xf numFmtId="3" fontId="4" fillId="33" borderId="17" xfId="0" applyNumberFormat="1" applyFont="1" applyFill="1" applyBorder="1" applyAlignment="1">
      <alignment horizontal="center"/>
    </xf>
    <xf numFmtId="3" fontId="4" fillId="33" borderId="15" xfId="0" applyNumberFormat="1" applyFont="1" applyFill="1" applyBorder="1" applyAlignment="1">
      <alignment horizontal="center"/>
    </xf>
    <xf numFmtId="3" fontId="4" fillId="33" borderId="14" xfId="0" applyNumberFormat="1" applyFont="1" applyFill="1" applyBorder="1" applyAlignment="1">
      <alignment horizontal="right"/>
    </xf>
    <xf numFmtId="3" fontId="4" fillId="33" borderId="17" xfId="0" applyNumberFormat="1" applyFont="1" applyFill="1" applyBorder="1" applyAlignment="1">
      <alignment horizontal="right"/>
    </xf>
    <xf numFmtId="3" fontId="4" fillId="33" borderId="14" xfId="0" applyNumberFormat="1" applyFont="1" applyFill="1" applyBorder="1" applyAlignment="1">
      <alignment horizontal="center"/>
    </xf>
    <xf numFmtId="0" fontId="3" fillId="33" borderId="100" xfId="0" applyFont="1" applyFill="1" applyBorder="1" applyAlignment="1">
      <alignment horizontal="center"/>
    </xf>
    <xf numFmtId="0" fontId="3" fillId="33" borderId="101" xfId="0" applyFont="1" applyFill="1" applyBorder="1" applyAlignment="1">
      <alignment horizontal="center"/>
    </xf>
    <xf numFmtId="0" fontId="3" fillId="33" borderId="94" xfId="0" applyFont="1" applyFill="1" applyBorder="1" applyAlignment="1">
      <alignment horizontal="center"/>
    </xf>
    <xf numFmtId="0" fontId="4" fillId="33" borderId="79" xfId="0" applyFont="1" applyFill="1" applyBorder="1" applyAlignment="1">
      <alignment horizontal="center"/>
    </xf>
    <xf numFmtId="0" fontId="4" fillId="33" borderId="81" xfId="0" applyFont="1" applyFill="1" applyBorder="1" applyAlignment="1">
      <alignment horizontal="center"/>
    </xf>
    <xf numFmtId="3" fontId="4" fillId="33" borderId="100" xfId="0" applyNumberFormat="1" applyFont="1" applyFill="1" applyBorder="1" applyAlignment="1">
      <alignment horizontal="center"/>
    </xf>
    <xf numFmtId="3" fontId="4" fillId="33" borderId="101" xfId="0" applyNumberFormat="1" applyFont="1" applyFill="1" applyBorder="1" applyAlignment="1">
      <alignment horizontal="center"/>
    </xf>
    <xf numFmtId="3" fontId="4" fillId="33" borderId="94" xfId="0" applyNumberFormat="1" applyFont="1" applyFill="1" applyBorder="1" applyAlignment="1">
      <alignment horizontal="center"/>
    </xf>
    <xf numFmtId="0" fontId="4" fillId="33" borderId="74" xfId="0" applyFont="1" applyFill="1" applyBorder="1" applyAlignment="1">
      <alignment horizontal="center" wrapText="1"/>
    </xf>
    <xf numFmtId="0" fontId="4" fillId="33" borderId="90" xfId="0" applyFont="1" applyFill="1" applyBorder="1" applyAlignment="1">
      <alignment horizontal="center"/>
    </xf>
    <xf numFmtId="0" fontId="4" fillId="33" borderId="78" xfId="0" applyFont="1" applyFill="1" applyBorder="1" applyAlignment="1">
      <alignment horizontal="center" wrapText="1"/>
    </xf>
    <xf numFmtId="0" fontId="4" fillId="33" borderId="88" xfId="0" applyFont="1" applyFill="1" applyBorder="1" applyAlignment="1">
      <alignment horizontal="center"/>
    </xf>
    <xf numFmtId="3" fontId="4" fillId="33" borderId="102" xfId="0" applyNumberFormat="1" applyFont="1" applyFill="1" applyBorder="1" applyAlignment="1">
      <alignment horizontal="center"/>
    </xf>
    <xf numFmtId="3" fontId="4" fillId="33" borderId="0" xfId="0" applyNumberFormat="1" applyFont="1" applyFill="1" applyBorder="1" applyAlignment="1">
      <alignment horizontal="center"/>
    </xf>
    <xf numFmtId="3" fontId="4" fillId="33" borderId="83" xfId="0" applyNumberFormat="1" applyFont="1" applyFill="1" applyBorder="1" applyAlignment="1">
      <alignment horizontal="center"/>
    </xf>
    <xf numFmtId="3" fontId="4" fillId="33" borderId="100" xfId="0" applyNumberFormat="1" applyFont="1" applyFill="1" applyBorder="1" applyAlignment="1">
      <alignment horizontal="center" wrapText="1"/>
    </xf>
    <xf numFmtId="3" fontId="4" fillId="33" borderId="102" xfId="0" applyNumberFormat="1" applyFont="1" applyFill="1" applyBorder="1" applyAlignment="1" applyProtection="1">
      <alignment horizontal="center"/>
      <protection/>
    </xf>
    <xf numFmtId="3" fontId="4" fillId="33" borderId="0" xfId="0" applyNumberFormat="1" applyFont="1" applyFill="1" applyBorder="1" applyAlignment="1" applyProtection="1">
      <alignment horizontal="center"/>
      <protection/>
    </xf>
    <xf numFmtId="3" fontId="4" fillId="33" borderId="83" xfId="0" applyNumberFormat="1" applyFont="1" applyFill="1" applyBorder="1" applyAlignment="1" applyProtection="1">
      <alignment horizontal="center"/>
      <protection/>
    </xf>
    <xf numFmtId="3" fontId="5" fillId="33" borderId="18" xfId="0" applyNumberFormat="1" applyFont="1" applyFill="1" applyBorder="1" applyAlignment="1" applyProtection="1">
      <alignment horizontal="center" wrapText="1"/>
      <protection/>
    </xf>
    <xf numFmtId="3" fontId="5" fillId="33" borderId="99" xfId="0" applyNumberFormat="1" applyFont="1" applyFill="1" applyBorder="1" applyAlignment="1" applyProtection="1">
      <alignment horizontal="center"/>
      <protection/>
    </xf>
    <xf numFmtId="0" fontId="3" fillId="33" borderId="100" xfId="0" applyFont="1" applyFill="1" applyBorder="1" applyAlignment="1" applyProtection="1">
      <alignment horizontal="center"/>
      <protection/>
    </xf>
    <xf numFmtId="0" fontId="3" fillId="33" borderId="101" xfId="0" applyFont="1" applyFill="1" applyBorder="1" applyAlignment="1" applyProtection="1">
      <alignment horizontal="center"/>
      <protection/>
    </xf>
    <xf numFmtId="0" fontId="3" fillId="33" borderId="94" xfId="0" applyFont="1" applyFill="1" applyBorder="1" applyAlignment="1" applyProtection="1">
      <alignment horizontal="center"/>
      <protection/>
    </xf>
    <xf numFmtId="0" fontId="4" fillId="33" borderId="79" xfId="0" applyFont="1" applyFill="1" applyBorder="1" applyAlignment="1" applyProtection="1">
      <alignment horizontal="center"/>
      <protection/>
    </xf>
    <xf numFmtId="0" fontId="4" fillId="33" borderId="81" xfId="0" applyFont="1" applyFill="1" applyBorder="1" applyAlignment="1" applyProtection="1">
      <alignment horizontal="center"/>
      <protection/>
    </xf>
    <xf numFmtId="3" fontId="4" fillId="33" borderId="100" xfId="0" applyNumberFormat="1" applyFont="1" applyFill="1" applyBorder="1" applyAlignment="1" applyProtection="1">
      <alignment horizontal="center"/>
      <protection/>
    </xf>
    <xf numFmtId="3" fontId="4" fillId="33" borderId="101" xfId="0" applyNumberFormat="1" applyFont="1" applyFill="1" applyBorder="1" applyAlignment="1" applyProtection="1">
      <alignment horizontal="center"/>
      <protection/>
    </xf>
    <xf numFmtId="3" fontId="4" fillId="33" borderId="94" xfId="0" applyNumberFormat="1" applyFont="1" applyFill="1" applyBorder="1" applyAlignment="1" applyProtection="1">
      <alignment horizontal="center"/>
      <protection/>
    </xf>
    <xf numFmtId="3" fontId="4" fillId="33" borderId="100" xfId="0" applyNumberFormat="1" applyFont="1" applyFill="1" applyBorder="1" applyAlignment="1" applyProtection="1">
      <alignment horizontal="center" wrapText="1"/>
      <protection/>
    </xf>
    <xf numFmtId="3" fontId="5" fillId="33" borderId="20" xfId="0" applyNumberFormat="1" applyFont="1" applyFill="1" applyBorder="1" applyAlignment="1" applyProtection="1">
      <alignment horizontal="center"/>
      <protection/>
    </xf>
    <xf numFmtId="3" fontId="5" fillId="33" borderId="50" xfId="0" applyNumberFormat="1" applyFont="1" applyFill="1" applyBorder="1" applyAlignment="1" applyProtection="1">
      <alignment horizontal="center"/>
      <protection/>
    </xf>
    <xf numFmtId="0" fontId="4" fillId="33" borderId="74" xfId="0" applyFont="1" applyFill="1" applyBorder="1" applyAlignment="1" applyProtection="1">
      <alignment horizontal="center" wrapText="1"/>
      <protection/>
    </xf>
    <xf numFmtId="0" fontId="4" fillId="33" borderId="90" xfId="0" applyFont="1" applyFill="1" applyBorder="1" applyAlignment="1" applyProtection="1">
      <alignment horizontal="center"/>
      <protection/>
    </xf>
    <xf numFmtId="0" fontId="4" fillId="33" borderId="78" xfId="0" applyFont="1" applyFill="1" applyBorder="1" applyAlignment="1" applyProtection="1">
      <alignment horizontal="center" wrapText="1"/>
      <protection/>
    </xf>
    <xf numFmtId="0" fontId="4" fillId="33" borderId="88" xfId="0" applyFont="1" applyFill="1" applyBorder="1" applyAlignment="1" applyProtection="1">
      <alignment horizontal="center"/>
      <protection/>
    </xf>
    <xf numFmtId="3" fontId="5" fillId="33" borderId="19" xfId="0" applyNumberFormat="1" applyFont="1" applyFill="1" applyBorder="1" applyAlignment="1" applyProtection="1">
      <alignment horizontal="center" wrapText="1"/>
      <protection/>
    </xf>
    <xf numFmtId="3" fontId="5" fillId="33" borderId="98" xfId="0" applyNumberFormat="1" applyFont="1" applyFill="1" applyBorder="1" applyAlignment="1" applyProtection="1">
      <alignment horizontal="center"/>
      <protection/>
    </xf>
    <xf numFmtId="3" fontId="4" fillId="33" borderId="14" xfId="0" applyNumberFormat="1" applyFont="1" applyFill="1" applyBorder="1" applyAlignment="1" applyProtection="1">
      <alignment horizontal="right"/>
      <protection/>
    </xf>
    <xf numFmtId="3" fontId="4" fillId="33" borderId="17" xfId="0" applyNumberFormat="1" applyFont="1" applyFill="1" applyBorder="1" applyAlignment="1" applyProtection="1">
      <alignment horizontal="right"/>
      <protection/>
    </xf>
    <xf numFmtId="3" fontId="4" fillId="33" borderId="17" xfId="0" applyNumberFormat="1" applyFont="1" applyFill="1" applyBorder="1" applyAlignment="1" applyProtection="1">
      <alignment horizontal="center"/>
      <protection/>
    </xf>
    <xf numFmtId="3" fontId="4" fillId="33" borderId="15" xfId="0" applyNumberFormat="1" applyFont="1" applyFill="1" applyBorder="1" applyAlignment="1" applyProtection="1">
      <alignment horizontal="center"/>
      <protection/>
    </xf>
    <xf numFmtId="3" fontId="4" fillId="33" borderId="14" xfId="0" applyNumberFormat="1" applyFont="1" applyFill="1" applyBorder="1" applyAlignment="1" applyProtection="1">
      <alignment horizontal="center"/>
      <protection/>
    </xf>
    <xf numFmtId="3" fontId="9" fillId="33" borderId="103" xfId="0" applyNumberFormat="1" applyFont="1" applyFill="1" applyBorder="1" applyAlignment="1">
      <alignment horizontal="center" vertical="center"/>
    </xf>
    <xf numFmtId="3" fontId="9" fillId="33" borderId="44" xfId="0" applyNumberFormat="1" applyFont="1" applyFill="1" applyBorder="1" applyAlignment="1">
      <alignment horizontal="center" vertical="center"/>
    </xf>
    <xf numFmtId="49" fontId="10" fillId="33" borderId="77" xfId="0" applyNumberFormat="1" applyFont="1" applyFill="1" applyBorder="1" applyAlignment="1">
      <alignment horizontal="left" vertical="center" wrapText="1"/>
    </xf>
    <xf numFmtId="49" fontId="10" fillId="33" borderId="104" xfId="0" applyNumberFormat="1" applyFont="1" applyFill="1" applyBorder="1" applyAlignment="1">
      <alignment horizontal="left" vertical="center" wrapText="1"/>
    </xf>
    <xf numFmtId="49" fontId="9" fillId="33" borderId="62" xfId="0" applyNumberFormat="1" applyFont="1" applyFill="1" applyBorder="1" applyAlignment="1">
      <alignment horizontal="center" vertical="center"/>
    </xf>
    <xf numFmtId="49" fontId="9" fillId="33" borderId="38" xfId="0" applyNumberFormat="1" applyFont="1" applyFill="1" applyBorder="1" applyAlignment="1">
      <alignment horizontal="center" vertical="center"/>
    </xf>
    <xf numFmtId="3" fontId="9" fillId="33" borderId="105" xfId="0" applyNumberFormat="1" applyFont="1" applyFill="1" applyBorder="1" applyAlignment="1">
      <alignment horizontal="center" vertical="center"/>
    </xf>
    <xf numFmtId="3" fontId="9" fillId="33" borderId="106" xfId="0" applyNumberFormat="1" applyFont="1" applyFill="1" applyBorder="1" applyAlignment="1">
      <alignment horizontal="center" vertical="center"/>
    </xf>
    <xf numFmtId="3" fontId="9" fillId="33" borderId="107" xfId="0" applyNumberFormat="1" applyFont="1" applyFill="1" applyBorder="1" applyAlignment="1">
      <alignment horizontal="center" vertical="center"/>
    </xf>
    <xf numFmtId="3" fontId="9" fillId="33" borderId="108" xfId="0" applyNumberFormat="1" applyFont="1" applyFill="1" applyBorder="1" applyAlignment="1">
      <alignment horizontal="center" vertical="center"/>
    </xf>
    <xf numFmtId="3" fontId="9" fillId="33" borderId="109" xfId="0" applyNumberFormat="1" applyFont="1" applyFill="1" applyBorder="1" applyAlignment="1">
      <alignment horizontal="center" vertical="center"/>
    </xf>
    <xf numFmtId="3" fontId="9" fillId="33" borderId="110" xfId="0" applyNumberFormat="1" applyFont="1" applyFill="1" applyBorder="1" applyAlignment="1">
      <alignment horizontal="center" vertical="center"/>
    </xf>
    <xf numFmtId="3" fontId="9" fillId="33" borderId="111" xfId="0" applyNumberFormat="1" applyFont="1" applyFill="1" applyBorder="1" applyAlignment="1">
      <alignment horizontal="center" vertical="center"/>
    </xf>
    <xf numFmtId="3" fontId="9" fillId="33" borderId="112" xfId="0" applyNumberFormat="1" applyFont="1" applyFill="1" applyBorder="1" applyAlignment="1">
      <alignment horizontal="center" vertical="center"/>
    </xf>
    <xf numFmtId="3" fontId="9" fillId="33" borderId="113" xfId="0" applyNumberFormat="1" applyFont="1" applyFill="1" applyBorder="1" applyAlignment="1">
      <alignment horizontal="center" vertical="center"/>
    </xf>
    <xf numFmtId="3" fontId="9" fillId="33" borderId="114" xfId="0" applyNumberFormat="1" applyFont="1" applyFill="1" applyBorder="1" applyAlignment="1">
      <alignment horizontal="center" vertical="center"/>
    </xf>
    <xf numFmtId="0" fontId="10" fillId="33" borderId="115" xfId="0" applyFont="1" applyFill="1" applyBorder="1" applyAlignment="1">
      <alignment horizontal="left" vertical="center" wrapText="1"/>
    </xf>
    <xf numFmtId="0" fontId="10" fillId="33" borderId="72" xfId="0" applyFont="1" applyFill="1" applyBorder="1" applyAlignment="1">
      <alignment horizontal="left" vertical="center" wrapText="1"/>
    </xf>
    <xf numFmtId="0" fontId="10" fillId="33" borderId="43" xfId="0" applyFont="1" applyFill="1" applyBorder="1" applyAlignment="1">
      <alignment horizontal="left" vertical="center" wrapText="1"/>
    </xf>
    <xf numFmtId="0" fontId="10" fillId="33" borderId="116" xfId="0" applyFont="1" applyFill="1" applyBorder="1" applyAlignment="1">
      <alignment horizontal="left" vertical="center" wrapText="1"/>
    </xf>
    <xf numFmtId="0" fontId="9" fillId="33" borderId="62" xfId="0" applyFont="1" applyFill="1" applyBorder="1" applyAlignment="1">
      <alignment horizontal="center" vertical="center"/>
    </xf>
    <xf numFmtId="0" fontId="9" fillId="33" borderId="38" xfId="0" applyFont="1" applyFill="1" applyBorder="1" applyAlignment="1">
      <alignment horizontal="center" vertical="center"/>
    </xf>
    <xf numFmtId="3" fontId="9" fillId="33" borderId="96" xfId="0" applyNumberFormat="1" applyFont="1" applyFill="1" applyBorder="1" applyAlignment="1">
      <alignment horizontal="center" vertical="center"/>
    </xf>
    <xf numFmtId="3" fontId="9" fillId="33" borderId="117" xfId="0" applyNumberFormat="1" applyFont="1" applyFill="1" applyBorder="1" applyAlignment="1">
      <alignment horizontal="center" vertical="center"/>
    </xf>
    <xf numFmtId="3" fontId="9" fillId="33" borderId="118" xfId="0" applyNumberFormat="1" applyFont="1" applyFill="1" applyBorder="1" applyAlignment="1">
      <alignment horizontal="center" vertical="center"/>
    </xf>
    <xf numFmtId="3" fontId="9" fillId="33" borderId="119" xfId="0" applyNumberFormat="1" applyFont="1" applyFill="1" applyBorder="1" applyAlignment="1">
      <alignment horizontal="center" vertical="center"/>
    </xf>
    <xf numFmtId="0" fontId="10" fillId="33" borderId="31" xfId="0" applyFont="1" applyFill="1" applyBorder="1" applyAlignment="1">
      <alignment horizontal="left" vertical="center"/>
    </xf>
    <xf numFmtId="0" fontId="10" fillId="33" borderId="118" xfId="0" applyFont="1" applyFill="1" applyBorder="1" applyAlignment="1">
      <alignment horizontal="left" vertical="center"/>
    </xf>
    <xf numFmtId="3" fontId="9" fillId="33" borderId="51" xfId="0" applyNumberFormat="1" applyFont="1" applyFill="1" applyBorder="1" applyAlignment="1">
      <alignment horizontal="center" vertical="center"/>
    </xf>
    <xf numFmtId="3" fontId="9" fillId="33" borderId="120" xfId="0" applyNumberFormat="1" applyFont="1" applyFill="1" applyBorder="1" applyAlignment="1">
      <alignment horizontal="center" vertical="center"/>
    </xf>
    <xf numFmtId="3" fontId="9" fillId="33" borderId="121" xfId="0" applyNumberFormat="1" applyFont="1" applyFill="1" applyBorder="1" applyAlignment="1">
      <alignment horizontal="center" vertical="center"/>
    </xf>
    <xf numFmtId="3" fontId="9" fillId="33" borderId="122" xfId="0" applyNumberFormat="1" applyFont="1" applyFill="1" applyBorder="1" applyAlignment="1">
      <alignment horizontal="center" vertical="center"/>
    </xf>
    <xf numFmtId="3" fontId="9" fillId="33" borderId="123" xfId="0" applyNumberFormat="1" applyFont="1" applyFill="1" applyBorder="1" applyAlignment="1">
      <alignment horizontal="center" vertical="center"/>
    </xf>
    <xf numFmtId="3" fontId="9" fillId="33" borderId="95" xfId="0" applyNumberFormat="1" applyFont="1" applyFill="1" applyBorder="1" applyAlignment="1">
      <alignment horizontal="center" vertical="center"/>
    </xf>
    <xf numFmtId="3" fontId="9" fillId="33" borderId="92" xfId="0" applyNumberFormat="1" applyFont="1" applyFill="1" applyBorder="1" applyAlignment="1">
      <alignment horizontal="center" vertical="center"/>
    </xf>
    <xf numFmtId="3" fontId="9" fillId="33" borderId="124" xfId="0" applyNumberFormat="1" applyFont="1" applyFill="1" applyBorder="1" applyAlignment="1">
      <alignment horizontal="center" vertical="center"/>
    </xf>
    <xf numFmtId="3" fontId="9" fillId="33" borderId="125" xfId="0" applyNumberFormat="1" applyFont="1" applyFill="1" applyBorder="1" applyAlignment="1">
      <alignment horizontal="center" vertical="center"/>
    </xf>
    <xf numFmtId="3" fontId="9" fillId="33" borderId="63" xfId="0" applyNumberFormat="1" applyFont="1" applyFill="1" applyBorder="1" applyAlignment="1">
      <alignment horizontal="center" vertical="center"/>
    </xf>
    <xf numFmtId="3" fontId="9" fillId="33" borderId="126" xfId="0" applyNumberFormat="1" applyFont="1" applyFill="1" applyBorder="1" applyAlignment="1">
      <alignment horizontal="center" vertical="center"/>
    </xf>
    <xf numFmtId="3" fontId="9" fillId="33" borderId="127" xfId="0" applyNumberFormat="1" applyFont="1" applyFill="1" applyBorder="1" applyAlignment="1">
      <alignment horizontal="center" vertical="center"/>
    </xf>
    <xf numFmtId="0" fontId="10" fillId="33" borderId="128" xfId="0" applyFont="1" applyFill="1" applyBorder="1" applyAlignment="1">
      <alignment horizontal="left" vertical="center"/>
    </xf>
    <xf numFmtId="0" fontId="10" fillId="33" borderId="129" xfId="0" applyFont="1" applyFill="1" applyBorder="1" applyAlignment="1">
      <alignment horizontal="left" vertical="center"/>
    </xf>
    <xf numFmtId="0" fontId="9" fillId="33" borderId="130" xfId="0" applyFont="1" applyFill="1" applyBorder="1" applyAlignment="1">
      <alignment horizontal="left" vertical="center"/>
    </xf>
    <xf numFmtId="0" fontId="9" fillId="33" borderId="123" xfId="0" applyFont="1" applyFill="1" applyBorder="1" applyAlignment="1">
      <alignment horizontal="left" vertical="center"/>
    </xf>
    <xf numFmtId="3" fontId="9" fillId="33" borderId="131" xfId="0" applyNumberFormat="1" applyFont="1" applyFill="1" applyBorder="1" applyAlignment="1">
      <alignment horizontal="center" vertical="center"/>
    </xf>
    <xf numFmtId="3" fontId="9" fillId="33" borderId="132" xfId="0" applyNumberFormat="1" applyFont="1" applyFill="1" applyBorder="1" applyAlignment="1">
      <alignment horizontal="center" vertical="center"/>
    </xf>
    <xf numFmtId="3" fontId="9" fillId="33" borderId="133" xfId="0" applyNumberFormat="1" applyFont="1" applyFill="1" applyBorder="1" applyAlignment="1">
      <alignment horizontal="center" vertical="center"/>
    </xf>
    <xf numFmtId="3" fontId="9" fillId="33" borderId="134" xfId="0" applyNumberFormat="1" applyFont="1" applyFill="1" applyBorder="1" applyAlignment="1" applyProtection="1">
      <alignment horizontal="center" vertical="center"/>
      <protection locked="0"/>
    </xf>
    <xf numFmtId="3" fontId="9" fillId="33" borderId="112" xfId="0" applyNumberFormat="1" applyFont="1" applyFill="1" applyBorder="1" applyAlignment="1" applyProtection="1">
      <alignment horizontal="center" vertical="center"/>
      <protection locked="0"/>
    </xf>
    <xf numFmtId="3" fontId="9" fillId="33" borderId="87" xfId="0" applyNumberFormat="1" applyFont="1" applyFill="1" applyBorder="1" applyAlignment="1">
      <alignment horizontal="center" vertical="center"/>
    </xf>
    <xf numFmtId="0" fontId="9" fillId="33" borderId="99" xfId="0" applyFont="1" applyFill="1" applyBorder="1" applyAlignment="1">
      <alignment horizontal="left" vertical="center"/>
    </xf>
    <xf numFmtId="0" fontId="9" fillId="33" borderId="135" xfId="0" applyFont="1" applyFill="1" applyBorder="1" applyAlignment="1">
      <alignment horizontal="left" vertical="center"/>
    </xf>
    <xf numFmtId="0" fontId="10" fillId="33" borderId="136" xfId="0" applyFont="1" applyFill="1" applyBorder="1" applyAlignment="1">
      <alignment horizontal="left" vertical="center"/>
    </xf>
    <xf numFmtId="0" fontId="10" fillId="33" borderId="110" xfId="0" applyFont="1" applyFill="1" applyBorder="1" applyAlignment="1">
      <alignment horizontal="left" vertical="center"/>
    </xf>
    <xf numFmtId="3" fontId="9" fillId="33" borderId="91" xfId="0" applyNumberFormat="1" applyFont="1" applyFill="1" applyBorder="1" applyAlignment="1">
      <alignment horizontal="center" vertical="center"/>
    </xf>
    <xf numFmtId="0" fontId="16" fillId="33" borderId="36" xfId="0" applyFont="1" applyFill="1" applyBorder="1" applyAlignment="1">
      <alignment horizontal="center"/>
    </xf>
    <xf numFmtId="0" fontId="13" fillId="33" borderId="0" xfId="0" applyFont="1" applyFill="1" applyAlignment="1" applyProtection="1">
      <alignment horizontal="left"/>
      <protection/>
    </xf>
    <xf numFmtId="0" fontId="11" fillId="33" borderId="105" xfId="0" applyFont="1" applyFill="1" applyBorder="1" applyAlignment="1">
      <alignment horizontal="center" wrapText="1"/>
    </xf>
    <xf numFmtId="0" fontId="11" fillId="33" borderId="137" xfId="0" applyFont="1" applyFill="1" applyBorder="1" applyAlignment="1">
      <alignment horizontal="center" wrapText="1"/>
    </xf>
    <xf numFmtId="0" fontId="11" fillId="33" borderId="72" xfId="0" applyFont="1" applyFill="1" applyBorder="1" applyAlignment="1">
      <alignment horizontal="center" wrapText="1"/>
    </xf>
    <xf numFmtId="49" fontId="34" fillId="33" borderId="89" xfId="0" applyNumberFormat="1" applyFont="1" applyFill="1" applyBorder="1" applyAlignment="1">
      <alignment horizontal="center" vertical="center" wrapText="1"/>
    </xf>
    <xf numFmtId="49" fontId="34" fillId="33" borderId="138" xfId="0" applyNumberFormat="1" applyFont="1" applyFill="1" applyBorder="1" applyAlignment="1">
      <alignment horizontal="center" vertical="center" wrapText="1"/>
    </xf>
    <xf numFmtId="49" fontId="34" fillId="33" borderId="139" xfId="0" applyNumberFormat="1" applyFont="1" applyFill="1" applyBorder="1" applyAlignment="1">
      <alignment horizontal="center" vertical="center" wrapText="1"/>
    </xf>
    <xf numFmtId="0" fontId="9" fillId="33" borderId="138" xfId="0" applyNumberFormat="1" applyFont="1" applyFill="1" applyBorder="1" applyAlignment="1">
      <alignment horizontal="center" vertical="center" wrapText="1"/>
    </xf>
    <xf numFmtId="0" fontId="9" fillId="33" borderId="140" xfId="0" applyNumberFormat="1" applyFont="1" applyFill="1" applyBorder="1" applyAlignment="1">
      <alignment horizontal="center" vertical="center" wrapText="1"/>
    </xf>
    <xf numFmtId="0" fontId="9" fillId="33" borderId="141" xfId="0" applyNumberFormat="1" applyFont="1" applyFill="1" applyBorder="1" applyAlignment="1">
      <alignment horizontal="center" vertical="center" wrapText="1"/>
    </xf>
    <xf numFmtId="49" fontId="9" fillId="33" borderId="142" xfId="0" applyNumberFormat="1" applyFont="1" applyFill="1" applyBorder="1" applyAlignment="1">
      <alignment horizontal="left" vertical="center" wrapText="1"/>
    </xf>
    <xf numFmtId="49" fontId="9" fillId="33" borderId="139" xfId="0" applyNumberFormat="1" applyFont="1" applyFill="1" applyBorder="1" applyAlignment="1">
      <alignment horizontal="left" vertical="center" wrapText="1"/>
    </xf>
    <xf numFmtId="3" fontId="9" fillId="33" borderId="143" xfId="0" applyNumberFormat="1" applyFont="1" applyFill="1" applyBorder="1" applyAlignment="1">
      <alignment horizontal="center" vertical="center"/>
    </xf>
    <xf numFmtId="0" fontId="2" fillId="35" borderId="0" xfId="47" applyFont="1" applyFill="1" applyAlignment="1" applyProtection="1">
      <alignment horizontal="center" vertical="center"/>
      <protection/>
    </xf>
    <xf numFmtId="0" fontId="0" fillId="35" borderId="0" xfId="47" applyFill="1" applyAlignment="1" applyProtection="1">
      <alignment horizontal="center" vertical="center"/>
      <protection/>
    </xf>
    <xf numFmtId="0" fontId="19" fillId="35" borderId="0" xfId="47" applyFont="1" applyFill="1" applyBorder="1" applyAlignment="1" applyProtection="1">
      <alignment vertical="center"/>
      <protection/>
    </xf>
    <xf numFmtId="0" fontId="0" fillId="33" borderId="0" xfId="47" applyFill="1" applyBorder="1" applyAlignment="1" applyProtection="1">
      <alignment vertical="center"/>
      <protection/>
    </xf>
    <xf numFmtId="0" fontId="0" fillId="33" borderId="0" xfId="47" applyFill="1" applyBorder="1" applyAlignment="1" applyProtection="1">
      <alignment/>
      <protection/>
    </xf>
    <xf numFmtId="0" fontId="0" fillId="35" borderId="14" xfId="47" applyFont="1" applyFill="1" applyBorder="1" applyAlignment="1" applyProtection="1">
      <alignment vertical="center"/>
      <protection/>
    </xf>
    <xf numFmtId="0" fontId="0" fillId="35" borderId="17" xfId="47" applyFill="1" applyBorder="1" applyAlignment="1" applyProtection="1">
      <alignment vertical="center"/>
      <protection/>
    </xf>
    <xf numFmtId="0" fontId="0" fillId="35" borderId="15" xfId="47" applyFill="1" applyBorder="1" applyAlignment="1" applyProtection="1">
      <alignment vertical="center"/>
      <protection/>
    </xf>
    <xf numFmtId="0" fontId="0" fillId="35" borderId="0" xfId="47" applyFill="1" applyAlignment="1" applyProtection="1">
      <alignment vertical="center"/>
      <protection/>
    </xf>
    <xf numFmtId="0" fontId="0" fillId="33" borderId="0" xfId="47" applyFill="1" applyAlignment="1" applyProtection="1">
      <alignment vertical="center"/>
      <protection/>
    </xf>
    <xf numFmtId="0" fontId="19" fillId="35" borderId="105" xfId="47" applyFont="1" applyFill="1" applyBorder="1" applyAlignment="1" applyProtection="1">
      <alignment horizontal="center"/>
      <protection/>
    </xf>
    <xf numFmtId="0" fontId="0" fillId="33" borderId="137" xfId="47" applyFill="1" applyBorder="1" applyAlignment="1" applyProtection="1">
      <alignment horizontal="center"/>
      <protection/>
    </xf>
    <xf numFmtId="0" fontId="0" fillId="33" borderId="72" xfId="47" applyFill="1" applyBorder="1" applyAlignment="1" applyProtection="1">
      <alignment horizontal="center"/>
      <protection/>
    </xf>
    <xf numFmtId="0" fontId="0" fillId="33" borderId="93" xfId="47" applyFill="1" applyBorder="1" applyAlignment="1" applyProtection="1">
      <alignment horizontal="center"/>
      <protection/>
    </xf>
    <xf numFmtId="0" fontId="0" fillId="33" borderId="0" xfId="47" applyFill="1" applyAlignment="1" applyProtection="1">
      <alignment horizontal="center"/>
      <protection/>
    </xf>
    <xf numFmtId="0" fontId="0" fillId="33" borderId="144" xfId="47" applyFill="1" applyBorder="1" applyAlignment="1" applyProtection="1">
      <alignment horizontal="center"/>
      <protection/>
    </xf>
    <xf numFmtId="0" fontId="0" fillId="33" borderId="35" xfId="47" applyFill="1" applyBorder="1" applyAlignment="1" applyProtection="1">
      <alignment horizontal="center"/>
      <protection/>
    </xf>
    <xf numFmtId="0" fontId="0" fillId="33" borderId="36" xfId="47" applyFill="1" applyBorder="1" applyAlignment="1" applyProtection="1">
      <alignment horizontal="center"/>
      <protection/>
    </xf>
    <xf numFmtId="0" fontId="0" fillId="33" borderId="37" xfId="47" applyFill="1" applyBorder="1" applyAlignment="1" applyProtection="1">
      <alignment horizontal="center"/>
      <protection/>
    </xf>
    <xf numFmtId="0" fontId="19" fillId="35" borderId="12" xfId="47" applyFont="1" applyFill="1" applyBorder="1" applyAlignment="1" applyProtection="1">
      <alignment vertical="center"/>
      <protection/>
    </xf>
    <xf numFmtId="0" fontId="0" fillId="33" borderId="12" xfId="47" applyFill="1" applyBorder="1" applyAlignment="1" applyProtection="1">
      <alignment vertical="center"/>
      <protection/>
    </xf>
    <xf numFmtId="0" fontId="19" fillId="33" borderId="0" xfId="47" applyFont="1" applyFill="1" applyAlignment="1" applyProtection="1">
      <alignment vertical="center" wrapText="1"/>
      <protection/>
    </xf>
    <xf numFmtId="0" fontId="0" fillId="33" borderId="0" xfId="47" applyFill="1" applyAlignment="1" applyProtection="1">
      <alignment vertical="center" wrapText="1"/>
      <protection/>
    </xf>
    <xf numFmtId="0" fontId="0" fillId="33" borderId="83" xfId="47" applyFill="1" applyBorder="1" applyAlignment="1" applyProtection="1">
      <alignment vertical="center" wrapText="1"/>
      <protection/>
    </xf>
    <xf numFmtId="0" fontId="0" fillId="33" borderId="100" xfId="47" applyFont="1" applyFill="1" applyBorder="1" applyAlignment="1" applyProtection="1">
      <alignment horizontal="center" vertical="center" wrapText="1"/>
      <protection/>
    </xf>
    <xf numFmtId="0" fontId="10" fillId="33" borderId="94" xfId="47" applyFont="1" applyFill="1" applyBorder="1" applyAlignment="1" applyProtection="1">
      <alignment horizontal="center" vertical="center" wrapText="1"/>
      <protection/>
    </xf>
    <xf numFmtId="0" fontId="10" fillId="33" borderId="11" xfId="47" applyFont="1" applyFill="1" applyBorder="1" applyAlignment="1" applyProtection="1">
      <alignment horizontal="center" vertical="center" wrapText="1"/>
      <protection/>
    </xf>
    <xf numFmtId="0" fontId="10" fillId="33" borderId="145" xfId="47" applyFont="1" applyFill="1" applyBorder="1" applyAlignment="1" applyProtection="1">
      <alignment horizontal="center" vertical="center" wrapText="1"/>
      <protection/>
    </xf>
    <xf numFmtId="0" fontId="0" fillId="33" borderId="102" xfId="47" applyFont="1" applyFill="1" applyBorder="1" applyAlignment="1" applyProtection="1">
      <alignment vertical="center"/>
      <protection/>
    </xf>
    <xf numFmtId="0" fontId="0" fillId="33" borderId="0" xfId="47" applyFont="1" applyFill="1" applyAlignment="1" applyProtection="1">
      <alignment vertical="center"/>
      <protection/>
    </xf>
    <xf numFmtId="0" fontId="19" fillId="35" borderId="0" xfId="47" applyFont="1" applyFill="1" applyAlignment="1" applyProtection="1">
      <alignment vertical="center" wrapText="1"/>
      <protection/>
    </xf>
    <xf numFmtId="0" fontId="0" fillId="33" borderId="10" xfId="47" applyFont="1" applyFill="1" applyBorder="1" applyAlignment="1" applyProtection="1">
      <alignment horizontal="center" vertical="center"/>
      <protection/>
    </xf>
    <xf numFmtId="0" fontId="10" fillId="35" borderId="58" xfId="47" applyFont="1" applyFill="1" applyBorder="1" applyAlignment="1" applyProtection="1">
      <alignment horizontal="center" vertical="center"/>
      <protection/>
    </xf>
    <xf numFmtId="0" fontId="0" fillId="35" borderId="14" xfId="47" applyNumberFormat="1" applyFont="1" applyFill="1" applyBorder="1" applyAlignment="1" applyProtection="1">
      <alignment horizontal="left" vertical="center"/>
      <protection/>
    </xf>
    <xf numFmtId="0" fontId="0" fillId="35" borderId="17" xfId="47" applyNumberFormat="1" applyFill="1" applyBorder="1" applyAlignment="1" applyProtection="1">
      <alignment horizontal="left" vertical="center"/>
      <protection/>
    </xf>
    <xf numFmtId="0" fontId="0" fillId="35" borderId="15" xfId="47" applyNumberFormat="1" applyFill="1" applyBorder="1" applyAlignment="1" applyProtection="1">
      <alignment horizontal="left" vertical="center"/>
      <protection/>
    </xf>
    <xf numFmtId="0" fontId="19" fillId="35" borderId="0" xfId="47" applyFont="1" applyFill="1" applyAlignment="1" applyProtection="1">
      <alignment vertical="center"/>
      <protection/>
    </xf>
    <xf numFmtId="0" fontId="0" fillId="33" borderId="137" xfId="47" applyFill="1" applyBorder="1" applyAlignment="1" applyProtection="1">
      <alignment vertical="center"/>
      <protection/>
    </xf>
    <xf numFmtId="0" fontId="0" fillId="35" borderId="0" xfId="47" applyFont="1" applyFill="1" applyAlignment="1" applyProtection="1">
      <alignment vertical="center"/>
      <protection/>
    </xf>
    <xf numFmtId="0" fontId="0" fillId="33" borderId="83" xfId="47" applyFill="1" applyBorder="1" applyAlignment="1" applyProtection="1">
      <alignment vertical="center"/>
      <protection/>
    </xf>
    <xf numFmtId="0" fontId="0" fillId="35" borderId="102" xfId="47" applyFont="1" applyFill="1" applyBorder="1" applyAlignment="1" applyProtection="1">
      <alignment vertical="center"/>
      <protection/>
    </xf>
    <xf numFmtId="0" fontId="19" fillId="35" borderId="83" xfId="47" applyFont="1" applyFill="1" applyBorder="1" applyAlignment="1" applyProtection="1">
      <alignment vertical="center"/>
      <protection/>
    </xf>
    <xf numFmtId="0" fontId="19" fillId="35" borderId="17" xfId="47" applyFont="1" applyFill="1" applyBorder="1" applyAlignment="1" applyProtection="1">
      <alignment vertical="center"/>
      <protection/>
    </xf>
    <xf numFmtId="0" fontId="9" fillId="35" borderId="0" xfId="47" applyFont="1" applyFill="1" applyAlignment="1" applyProtection="1">
      <alignment horizontal="right" vertical="center"/>
      <protection/>
    </xf>
    <xf numFmtId="0" fontId="26" fillId="35" borderId="0" xfId="47" applyFont="1" applyFill="1" applyAlignment="1" applyProtection="1">
      <alignment horizontal="center" vertical="center"/>
      <protection/>
    </xf>
    <xf numFmtId="0" fontId="25" fillId="35" borderId="0" xfId="47" applyFont="1" applyFill="1" applyAlignment="1" applyProtection="1">
      <alignment horizontal="center" vertical="center"/>
      <protection/>
    </xf>
    <xf numFmtId="0" fontId="24" fillId="35" borderId="0" xfId="47" applyFont="1" applyFill="1" applyAlignment="1" applyProtection="1">
      <alignment horizontal="center" vertical="center"/>
      <protection/>
    </xf>
    <xf numFmtId="0" fontId="13" fillId="35" borderId="0" xfId="47" applyFont="1" applyFill="1" applyAlignment="1" applyProtection="1">
      <alignment horizontal="center" vertical="center"/>
      <protection/>
    </xf>
    <xf numFmtId="0" fontId="9" fillId="35" borderId="0" xfId="47" applyFont="1" applyFill="1" applyAlignment="1" applyProtection="1">
      <alignment horizontal="center" vertical="center"/>
      <protection/>
    </xf>
    <xf numFmtId="0" fontId="9" fillId="35" borderId="0" xfId="47" applyFont="1" applyFill="1" applyAlignment="1" applyProtection="1">
      <alignment horizontal="center" vertical="center"/>
      <protection/>
    </xf>
    <xf numFmtId="0" fontId="0" fillId="35" borderId="0" xfId="47" applyFill="1" applyBorder="1" applyAlignment="1" applyProtection="1">
      <alignment horizontal="center" vertical="center"/>
      <protection/>
    </xf>
    <xf numFmtId="0" fontId="0" fillId="33" borderId="0" xfId="47" applyFill="1" applyAlignment="1" applyProtection="1">
      <alignment horizontal="center" vertical="center"/>
      <protection/>
    </xf>
    <xf numFmtId="0" fontId="2" fillId="35" borderId="14" xfId="47" applyFont="1" applyFill="1" applyBorder="1" applyAlignment="1" applyProtection="1">
      <alignment horizontal="left" vertical="center"/>
      <protection/>
    </xf>
    <xf numFmtId="0" fontId="9" fillId="35" borderId="17" xfId="47" applyFont="1" applyFill="1" applyBorder="1" applyAlignment="1" applyProtection="1">
      <alignment horizontal="left" vertical="center"/>
      <protection/>
    </xf>
    <xf numFmtId="0" fontId="9" fillId="35" borderId="15" xfId="47" applyFont="1" applyFill="1" applyBorder="1" applyAlignment="1" applyProtection="1">
      <alignment horizontal="left" vertical="center"/>
      <protection/>
    </xf>
    <xf numFmtId="0" fontId="9" fillId="35" borderId="102" xfId="47" applyFont="1" applyFill="1" applyBorder="1" applyAlignment="1" applyProtection="1">
      <alignment horizontal="center" vertical="center"/>
      <protection/>
    </xf>
    <xf numFmtId="0" fontId="2" fillId="33" borderId="0" xfId="47" applyFont="1" applyFill="1" applyAlignment="1" applyProtection="1">
      <alignment vertical="center"/>
      <protection/>
    </xf>
    <xf numFmtId="0" fontId="19" fillId="35" borderId="12" xfId="47" applyFont="1" applyFill="1" applyBorder="1" applyAlignment="1" applyProtection="1">
      <alignment vertical="center" shrinkToFit="1"/>
      <protection/>
    </xf>
    <xf numFmtId="0" fontId="0" fillId="33" borderId="12" xfId="47" applyFill="1" applyBorder="1" applyAlignment="1" applyProtection="1">
      <alignment vertical="center" shrinkToFit="1"/>
      <protection/>
    </xf>
    <xf numFmtId="0" fontId="0" fillId="35" borderId="14" xfId="47" applyFont="1" applyFill="1" applyBorder="1" applyAlignment="1" applyProtection="1">
      <alignment horizontal="left" vertical="center"/>
      <protection/>
    </xf>
    <xf numFmtId="0" fontId="0" fillId="35" borderId="17" xfId="47" applyFill="1" applyBorder="1" applyAlignment="1" applyProtection="1">
      <alignment horizontal="left" vertical="center"/>
      <protection/>
    </xf>
    <xf numFmtId="0" fontId="0" fillId="33" borderId="17" xfId="47" applyFill="1" applyBorder="1" applyAlignment="1" applyProtection="1">
      <alignment vertical="center"/>
      <protection/>
    </xf>
    <xf numFmtId="0" fontId="0" fillId="33" borderId="94" xfId="47" applyFill="1" applyBorder="1" applyAlignment="1" applyProtection="1">
      <alignment vertical="center"/>
      <protection/>
    </xf>
    <xf numFmtId="0" fontId="10" fillId="33" borderId="14" xfId="47" applyFont="1" applyFill="1" applyBorder="1" applyAlignment="1" applyProtection="1">
      <alignment horizontal="center" vertical="center"/>
      <protection/>
    </xf>
    <xf numFmtId="0" fontId="0" fillId="33" borderId="15" xfId="47" applyFill="1" applyBorder="1" applyAlignment="1" applyProtection="1">
      <alignment horizontal="center" vertical="center"/>
      <protection/>
    </xf>
    <xf numFmtId="0" fontId="19" fillId="35" borderId="0" xfId="47" applyFont="1" applyFill="1" applyAlignment="1" applyProtection="1">
      <alignment horizontal="right" vertical="center"/>
      <protection/>
    </xf>
    <xf numFmtId="0" fontId="0" fillId="33" borderId="0" xfId="47" applyFill="1" applyAlignment="1" applyProtection="1">
      <alignment horizontal="right" vertical="center"/>
      <protection/>
    </xf>
    <xf numFmtId="0" fontId="0" fillId="33" borderId="83" xfId="47" applyFill="1" applyBorder="1" applyAlignment="1" applyProtection="1">
      <alignment horizontal="right" vertical="center"/>
      <protection/>
    </xf>
    <xf numFmtId="0" fontId="22" fillId="35" borderId="102" xfId="47" applyFont="1" applyFill="1" applyBorder="1" applyAlignment="1" applyProtection="1">
      <alignment vertical="center"/>
      <protection/>
    </xf>
    <xf numFmtId="0" fontId="2" fillId="35" borderId="14" xfId="47" applyFont="1" applyFill="1" applyBorder="1" applyAlignment="1" applyProtection="1">
      <alignment vertical="center"/>
      <protection/>
    </xf>
    <xf numFmtId="0" fontId="9" fillId="35" borderId="17" xfId="47" applyFont="1" applyFill="1" applyBorder="1" applyAlignment="1" applyProtection="1">
      <alignment vertical="center"/>
      <protection/>
    </xf>
    <xf numFmtId="0" fontId="9" fillId="35" borderId="15" xfId="47" applyFont="1" applyFill="1" applyBorder="1" applyAlignment="1" applyProtection="1">
      <alignment vertical="center"/>
      <protection/>
    </xf>
    <xf numFmtId="0" fontId="19" fillId="35" borderId="101" xfId="47" applyFont="1" applyFill="1" applyBorder="1" applyAlignment="1" applyProtection="1">
      <alignment horizontal="left" vertical="center"/>
      <protection/>
    </xf>
    <xf numFmtId="0" fontId="0" fillId="33" borderId="101" xfId="47" applyFill="1" applyBorder="1" applyAlignment="1" applyProtection="1">
      <alignment vertical="center"/>
      <protection/>
    </xf>
    <xf numFmtId="0" fontId="19" fillId="35" borderId="101" xfId="47" applyFont="1" applyFill="1" applyBorder="1" applyAlignment="1" applyProtection="1">
      <alignment vertical="center"/>
      <protection/>
    </xf>
    <xf numFmtId="0" fontId="0" fillId="33" borderId="15" xfId="47" applyFill="1" applyBorder="1" applyAlignment="1" applyProtection="1">
      <alignment vertical="center"/>
      <protection/>
    </xf>
    <xf numFmtId="0" fontId="2" fillId="35" borderId="17" xfId="47" applyFont="1" applyFill="1" applyBorder="1" applyAlignment="1" applyProtection="1">
      <alignment vertical="center"/>
      <protection/>
    </xf>
    <xf numFmtId="0" fontId="2" fillId="35" borderId="15" xfId="47" applyFont="1" applyFill="1" applyBorder="1" applyAlignment="1" applyProtection="1">
      <alignment vertical="center"/>
      <protection/>
    </xf>
    <xf numFmtId="0" fontId="22" fillId="33" borderId="12" xfId="47" applyFont="1" applyFill="1" applyBorder="1" applyAlignment="1" applyProtection="1">
      <alignment vertical="center"/>
      <protection/>
    </xf>
    <xf numFmtId="0" fontId="19" fillId="35" borderId="0" xfId="47" applyFont="1" applyFill="1" applyBorder="1" applyAlignment="1" applyProtection="1">
      <alignment horizontal="right" vertical="center"/>
      <protection/>
    </xf>
    <xf numFmtId="0" fontId="19" fillId="35" borderId="0" xfId="47" applyFont="1" applyFill="1" applyBorder="1" applyAlignment="1" applyProtection="1">
      <alignment horizontal="left" vertical="center"/>
      <protection/>
    </xf>
    <xf numFmtId="0" fontId="18" fillId="35" borderId="0" xfId="47" applyFont="1" applyFill="1" applyAlignment="1" applyProtection="1">
      <alignment horizontal="right" vertical="center" wrapText="1" indent="1"/>
      <protection/>
    </xf>
    <xf numFmtId="0" fontId="0" fillId="35" borderId="14" xfId="47" applyFont="1" applyFill="1" applyBorder="1" applyAlignment="1" applyProtection="1">
      <alignment horizontal="left" vertical="center"/>
      <protection/>
    </xf>
    <xf numFmtId="3" fontId="0" fillId="35" borderId="14" xfId="47" applyNumberFormat="1" applyFont="1" applyFill="1" applyBorder="1" applyAlignment="1" applyProtection="1">
      <alignment horizontal="center" vertical="center"/>
      <protection/>
    </xf>
    <xf numFmtId="0" fontId="0" fillId="33" borderId="17" xfId="47" applyFill="1" applyBorder="1" applyAlignment="1" applyProtection="1">
      <alignment horizontal="center" vertical="center"/>
      <protection/>
    </xf>
    <xf numFmtId="3" fontId="0" fillId="35" borderId="14" xfId="47" applyNumberFormat="1" applyFill="1" applyBorder="1" applyAlignment="1" applyProtection="1">
      <alignment horizontal="center" vertical="center"/>
      <protection/>
    </xf>
    <xf numFmtId="0" fontId="0" fillId="33" borderId="15" xfId="47" applyNumberFormat="1" applyFill="1" applyBorder="1" applyAlignment="1" applyProtection="1">
      <alignment horizontal="center" vertical="center"/>
      <protection/>
    </xf>
    <xf numFmtId="0" fontId="22" fillId="35" borderId="0" xfId="47" applyFont="1" applyFill="1" applyAlignment="1" applyProtection="1">
      <alignment vertical="center"/>
      <protection/>
    </xf>
    <xf numFmtId="0" fontId="22" fillId="33" borderId="0" xfId="47" applyFont="1" applyFill="1" applyAlignment="1" applyProtection="1">
      <alignment vertical="center"/>
      <protection/>
    </xf>
    <xf numFmtId="0" fontId="22" fillId="33" borderId="144" xfId="47" applyFont="1" applyFill="1" applyBorder="1" applyAlignment="1" applyProtection="1">
      <alignment vertical="center"/>
      <protection/>
    </xf>
    <xf numFmtId="0" fontId="19" fillId="35" borderId="0" xfId="47" applyFont="1" applyFill="1" applyAlignment="1" applyProtection="1">
      <alignment horizontal="center" vertical="center"/>
      <protection/>
    </xf>
    <xf numFmtId="0" fontId="19" fillId="35" borderId="87" xfId="47" applyFont="1" applyFill="1" applyBorder="1" applyAlignment="1" applyProtection="1">
      <alignment horizontal="center" vertical="center"/>
      <protection/>
    </xf>
    <xf numFmtId="0" fontId="0" fillId="33" borderId="70" xfId="47" applyFill="1" applyBorder="1" applyAlignment="1" applyProtection="1">
      <alignment horizontal="center" vertical="center"/>
      <protection/>
    </xf>
    <xf numFmtId="0" fontId="20" fillId="35" borderId="0" xfId="47" applyFont="1" applyFill="1" applyBorder="1" applyAlignment="1" applyProtection="1">
      <alignment horizontal="right" vertical="center"/>
      <protection/>
    </xf>
    <xf numFmtId="0" fontId="22" fillId="35" borderId="0" xfId="47" applyFont="1" applyFill="1" applyBorder="1" applyAlignment="1" applyProtection="1">
      <alignment vertical="center"/>
      <protection/>
    </xf>
    <xf numFmtId="3" fontId="0" fillId="33" borderId="62" xfId="47" applyNumberFormat="1" applyFont="1" applyFill="1" applyBorder="1" applyAlignment="1" applyProtection="1">
      <alignment horizontal="center" vertical="center"/>
      <protection/>
    </xf>
    <xf numFmtId="3" fontId="0" fillId="35" borderId="75" xfId="47" applyNumberFormat="1" applyFill="1" applyBorder="1" applyAlignment="1" applyProtection="1">
      <alignment vertical="center"/>
      <protection/>
    </xf>
    <xf numFmtId="3" fontId="0" fillId="35" borderId="42" xfId="47" applyNumberFormat="1" applyFill="1" applyBorder="1" applyAlignment="1" applyProtection="1">
      <alignment vertical="center"/>
      <protection/>
    </xf>
    <xf numFmtId="0" fontId="0" fillId="33" borderId="76" xfId="47" applyFont="1" applyFill="1" applyBorder="1" applyAlignment="1" applyProtection="1">
      <alignment/>
      <protection/>
    </xf>
    <xf numFmtId="0" fontId="0" fillId="33" borderId="78" xfId="47" applyFill="1" applyBorder="1" applyAlignment="1" applyProtection="1">
      <alignment/>
      <protection/>
    </xf>
    <xf numFmtId="0" fontId="0" fillId="33" borderId="88" xfId="47" applyFill="1" applyBorder="1" applyAlignment="1" applyProtection="1">
      <alignment/>
      <protection/>
    </xf>
    <xf numFmtId="0" fontId="0" fillId="33" borderId="17" xfId="47" applyFont="1" applyFill="1" applyBorder="1" applyAlignment="1" applyProtection="1">
      <alignment/>
      <protection/>
    </xf>
    <xf numFmtId="0" fontId="19" fillId="33" borderId="89" xfId="47" applyFont="1" applyFill="1" applyBorder="1" applyAlignment="1" applyProtection="1">
      <alignment vertical="center" wrapText="1"/>
      <protection/>
    </xf>
    <xf numFmtId="0" fontId="0" fillId="33" borderId="146" xfId="47" applyFill="1" applyBorder="1" applyAlignment="1" applyProtection="1">
      <alignment vertical="center" wrapText="1"/>
      <protection/>
    </xf>
    <xf numFmtId="0" fontId="0" fillId="33" borderId="147" xfId="47" applyFill="1" applyBorder="1" applyAlignment="1" applyProtection="1">
      <alignment vertical="center" wrapText="1"/>
      <protection/>
    </xf>
    <xf numFmtId="0" fontId="19" fillId="33" borderId="87" xfId="47" applyFont="1" applyFill="1" applyBorder="1" applyAlignment="1" applyProtection="1">
      <alignment vertical="center" wrapText="1"/>
      <protection/>
    </xf>
    <xf numFmtId="0" fontId="0" fillId="33" borderId="113" xfId="47" applyFill="1" applyBorder="1" applyAlignment="1" applyProtection="1">
      <alignment vertical="center" wrapText="1"/>
      <protection/>
    </xf>
    <xf numFmtId="0" fontId="0" fillId="33" borderId="70" xfId="47" applyFill="1" applyBorder="1" applyAlignment="1" applyProtection="1">
      <alignment vertical="center" wrapText="1"/>
      <protection/>
    </xf>
    <xf numFmtId="0" fontId="0" fillId="35" borderId="113" xfId="47" applyFill="1" applyBorder="1" applyAlignment="1" applyProtection="1">
      <alignment vertical="center" wrapText="1"/>
      <protection/>
    </xf>
    <xf numFmtId="0" fontId="0" fillId="35" borderId="70" xfId="47" applyFill="1" applyBorder="1" applyAlignment="1" applyProtection="1">
      <alignment vertical="center" wrapText="1"/>
      <protection/>
    </xf>
    <xf numFmtId="0" fontId="0" fillId="33" borderId="105" xfId="47" applyFont="1" applyFill="1" applyBorder="1" applyAlignment="1" applyProtection="1">
      <alignment vertical="center"/>
      <protection/>
    </xf>
    <xf numFmtId="0" fontId="10" fillId="35" borderId="137" xfId="47" applyFont="1" applyFill="1" applyBorder="1" applyAlignment="1" applyProtection="1">
      <alignment vertical="center"/>
      <protection/>
    </xf>
    <xf numFmtId="0" fontId="10" fillId="35" borderId="72" xfId="47" applyFont="1" applyFill="1" applyBorder="1" applyAlignment="1" applyProtection="1">
      <alignment vertical="center"/>
      <protection/>
    </xf>
    <xf numFmtId="0" fontId="19" fillId="33" borderId="91" xfId="47" applyFont="1" applyFill="1" applyBorder="1" applyAlignment="1" applyProtection="1">
      <alignment vertical="center"/>
      <protection/>
    </xf>
    <xf numFmtId="0" fontId="0" fillId="35" borderId="92" xfId="47" applyFill="1" applyBorder="1" applyAlignment="1" applyProtection="1">
      <alignment vertical="center"/>
      <protection/>
    </xf>
    <xf numFmtId="0" fontId="0" fillId="35" borderId="71" xfId="47" applyFill="1" applyBorder="1" applyAlignment="1" applyProtection="1">
      <alignment vertical="center"/>
      <protection/>
    </xf>
    <xf numFmtId="0" fontId="2" fillId="33" borderId="0" xfId="47" applyFont="1" applyFill="1" applyAlignment="1" applyProtection="1">
      <alignment vertical="top"/>
      <protection/>
    </xf>
    <xf numFmtId="0" fontId="0" fillId="33" borderId="0" xfId="47" applyFill="1" applyAlignment="1" applyProtection="1">
      <alignment vertical="top"/>
      <protection/>
    </xf>
    <xf numFmtId="0" fontId="0" fillId="33" borderId="12" xfId="47" applyFill="1" applyBorder="1" applyAlignment="1" applyProtection="1">
      <alignment vertical="top"/>
      <protection/>
    </xf>
    <xf numFmtId="0" fontId="19" fillId="33" borderId="79" xfId="47" applyFont="1" applyFill="1" applyBorder="1" applyAlignment="1" applyProtection="1">
      <alignment horizontal="center" vertical="center"/>
      <protection/>
    </xf>
    <xf numFmtId="0" fontId="22" fillId="35" borderId="86" xfId="47" applyFont="1" applyFill="1" applyBorder="1" applyAlignment="1" applyProtection="1">
      <alignment vertical="center"/>
      <protection/>
    </xf>
    <xf numFmtId="0" fontId="19" fillId="33" borderId="148" xfId="47" applyFont="1" applyFill="1" applyBorder="1" applyAlignment="1" applyProtection="1">
      <alignment horizontal="left" vertical="center"/>
      <protection/>
    </xf>
    <xf numFmtId="0" fontId="22" fillId="33" borderId="101" xfId="47" applyFont="1" applyFill="1" applyBorder="1" applyAlignment="1" applyProtection="1">
      <alignment horizontal="left" vertical="center"/>
      <protection/>
    </xf>
    <xf numFmtId="0" fontId="22" fillId="33" borderId="149" xfId="47" applyFont="1" applyFill="1" applyBorder="1" applyAlignment="1" applyProtection="1">
      <alignment horizontal="left" vertical="center"/>
      <protection/>
    </xf>
    <xf numFmtId="0" fontId="22" fillId="33" borderId="35" xfId="47" applyFont="1" applyFill="1" applyBorder="1" applyAlignment="1" applyProtection="1">
      <alignment horizontal="left" vertical="center"/>
      <protection/>
    </xf>
    <xf numFmtId="0" fontId="22" fillId="33" borderId="36" xfId="47" applyFont="1" applyFill="1" applyBorder="1" applyAlignment="1" applyProtection="1">
      <alignment horizontal="left" vertical="center"/>
      <protection/>
    </xf>
    <xf numFmtId="0" fontId="22" fillId="33" borderId="37" xfId="47" applyFont="1" applyFill="1" applyBorder="1" applyAlignment="1" applyProtection="1">
      <alignment horizontal="left" vertical="center"/>
      <protection/>
    </xf>
    <xf numFmtId="0" fontId="19" fillId="33" borderId="89" xfId="47" applyFont="1" applyFill="1" applyBorder="1" applyAlignment="1" applyProtection="1">
      <alignment horizontal="center"/>
      <protection/>
    </xf>
    <xf numFmtId="0" fontId="22" fillId="35" borderId="64" xfId="47" applyFont="1" applyFill="1" applyBorder="1" applyAlignment="1" applyProtection="1">
      <alignment horizontal="center"/>
      <protection/>
    </xf>
    <xf numFmtId="0" fontId="19" fillId="33" borderId="77" xfId="47" applyFont="1" applyFill="1" applyBorder="1" applyAlignment="1" applyProtection="1">
      <alignment horizontal="center" vertical="center"/>
      <protection/>
    </xf>
    <xf numFmtId="0" fontId="0" fillId="35" borderId="74" xfId="47" applyFill="1" applyBorder="1" applyAlignment="1" applyProtection="1">
      <alignment vertical="center"/>
      <protection/>
    </xf>
    <xf numFmtId="0" fontId="0" fillId="35" borderId="90" xfId="47" applyFill="1" applyBorder="1" applyAlignment="1" applyProtection="1">
      <alignment vertical="center"/>
      <protection/>
    </xf>
    <xf numFmtId="0" fontId="19" fillId="33" borderId="105" xfId="47" applyFont="1" applyFill="1" applyBorder="1" applyAlignment="1" applyProtection="1">
      <alignment/>
      <protection/>
    </xf>
    <xf numFmtId="0" fontId="0" fillId="33" borderId="137" xfId="47" applyFill="1" applyBorder="1" applyAlignment="1" applyProtection="1">
      <alignment/>
      <protection/>
    </xf>
    <xf numFmtId="0" fontId="0" fillId="33" borderId="72" xfId="47" applyFill="1" applyBorder="1" applyAlignment="1" applyProtection="1">
      <alignment/>
      <protection/>
    </xf>
    <xf numFmtId="0" fontId="19" fillId="35" borderId="87" xfId="47" applyFont="1" applyFill="1" applyBorder="1" applyAlignment="1" applyProtection="1">
      <alignment vertical="center" wrapText="1"/>
      <protection/>
    </xf>
    <xf numFmtId="0" fontId="0" fillId="35" borderId="105" xfId="47" applyFont="1" applyFill="1" applyBorder="1" applyAlignment="1" applyProtection="1">
      <alignment vertical="center"/>
      <protection/>
    </xf>
    <xf numFmtId="0" fontId="19" fillId="35" borderId="105" xfId="47" applyFont="1" applyFill="1" applyBorder="1" applyAlignment="1" applyProtection="1">
      <alignment vertical="center"/>
      <protection/>
    </xf>
    <xf numFmtId="0" fontId="0" fillId="35" borderId="137" xfId="47" applyFill="1" applyBorder="1" applyAlignment="1" applyProtection="1">
      <alignment vertical="center"/>
      <protection/>
    </xf>
    <xf numFmtId="0" fontId="0" fillId="35" borderId="72" xfId="47" applyFill="1" applyBorder="1" applyAlignment="1" applyProtection="1">
      <alignment vertical="center"/>
      <protection/>
    </xf>
    <xf numFmtId="0" fontId="19" fillId="33" borderId="17" xfId="47" applyFont="1" applyFill="1" applyBorder="1" applyAlignment="1" applyProtection="1">
      <alignment vertical="center"/>
      <protection/>
    </xf>
    <xf numFmtId="0" fontId="0" fillId="33" borderId="17" xfId="47" applyFill="1" applyBorder="1" applyAlignment="1" applyProtection="1">
      <alignment/>
      <protection/>
    </xf>
    <xf numFmtId="0" fontId="19" fillId="33" borderId="148" xfId="47" applyFont="1" applyFill="1" applyBorder="1" applyAlignment="1" applyProtection="1">
      <alignment vertical="center" wrapText="1"/>
      <protection/>
    </xf>
    <xf numFmtId="0" fontId="0" fillId="33" borderId="101" xfId="47" applyFill="1" applyBorder="1" applyAlignment="1" applyProtection="1">
      <alignment vertical="center" wrapText="1"/>
      <protection/>
    </xf>
    <xf numFmtId="0" fontId="0" fillId="33" borderId="149" xfId="47" applyFill="1" applyBorder="1" applyAlignment="1" applyProtection="1">
      <alignment vertical="center" wrapText="1"/>
      <protection/>
    </xf>
    <xf numFmtId="0" fontId="19" fillId="33" borderId="105" xfId="47" applyFont="1" applyFill="1" applyBorder="1" applyAlignment="1" applyProtection="1">
      <alignment vertical="center" wrapText="1"/>
      <protection/>
    </xf>
    <xf numFmtId="0" fontId="0" fillId="33" borderId="137" xfId="47" applyFill="1" applyBorder="1" applyAlignment="1" applyProtection="1">
      <alignment vertical="center" wrapText="1"/>
      <protection/>
    </xf>
    <xf numFmtId="0" fontId="0" fillId="33" borderId="72" xfId="47" applyFill="1" applyBorder="1" applyAlignment="1" applyProtection="1">
      <alignment vertical="center" wrapText="1"/>
      <protection/>
    </xf>
    <xf numFmtId="0" fontId="19" fillId="33" borderId="101" xfId="47" applyFont="1" applyFill="1" applyBorder="1" applyAlignment="1" applyProtection="1">
      <alignment horizontal="center"/>
      <protection/>
    </xf>
    <xf numFmtId="0" fontId="22" fillId="35" borderId="101" xfId="47" applyFont="1" applyFill="1" applyBorder="1" applyAlignment="1" applyProtection="1">
      <alignment horizontal="center"/>
      <protection/>
    </xf>
    <xf numFmtId="0" fontId="19" fillId="33" borderId="87" xfId="47" applyFont="1" applyFill="1" applyBorder="1" applyAlignment="1" applyProtection="1">
      <alignment vertical="center"/>
      <protection/>
    </xf>
    <xf numFmtId="0" fontId="0" fillId="33" borderId="113" xfId="47" applyFill="1" applyBorder="1" applyAlignment="1" applyProtection="1">
      <alignment vertical="center"/>
      <protection/>
    </xf>
    <xf numFmtId="0" fontId="0" fillId="33" borderId="70" xfId="47" applyFill="1" applyBorder="1" applyAlignment="1" applyProtection="1">
      <alignment vertical="center"/>
      <protection/>
    </xf>
    <xf numFmtId="0" fontId="29" fillId="33" borderId="89" xfId="47" applyFont="1" applyFill="1" applyBorder="1" applyAlignment="1" applyProtection="1">
      <alignment horizontal="center" vertical="center"/>
      <protection/>
    </xf>
    <xf numFmtId="0" fontId="30" fillId="35" borderId="64" xfId="47" applyFont="1" applyFill="1" applyBorder="1" applyAlignment="1" applyProtection="1">
      <alignment horizontal="center" vertical="center"/>
      <protection/>
    </xf>
    <xf numFmtId="0" fontId="2" fillId="33" borderId="0" xfId="47" applyFont="1" applyFill="1" applyAlignment="1" applyProtection="1">
      <alignment vertical="center" wrapText="1"/>
      <protection/>
    </xf>
    <xf numFmtId="0" fontId="0" fillId="35" borderId="0" xfId="47" applyFill="1" applyAlignment="1" applyProtection="1">
      <alignment vertical="center" wrapText="1"/>
      <protection/>
    </xf>
    <xf numFmtId="0" fontId="0" fillId="35" borderId="12" xfId="47" applyFill="1" applyBorder="1" applyAlignment="1" applyProtection="1">
      <alignment vertical="center" wrapText="1"/>
      <protection/>
    </xf>
    <xf numFmtId="0" fontId="24" fillId="33" borderId="0" xfId="47" applyFont="1" applyFill="1" applyAlignment="1" applyProtection="1">
      <alignment horizontal="right" vertical="center"/>
      <protection/>
    </xf>
    <xf numFmtId="0" fontId="19" fillId="33" borderId="0" xfId="47" applyFont="1" applyFill="1" applyAlignment="1" applyProtection="1">
      <alignment horizontal="left" vertical="center" wrapText="1"/>
      <protection/>
    </xf>
    <xf numFmtId="0" fontId="0" fillId="33" borderId="93" xfId="47" applyFont="1" applyFill="1" applyBorder="1" applyAlignment="1" applyProtection="1">
      <alignment vertical="center"/>
      <protection/>
    </xf>
    <xf numFmtId="0" fontId="19" fillId="33" borderId="70" xfId="47" applyFont="1" applyFill="1" applyBorder="1" applyAlignment="1" applyProtection="1">
      <alignment vertical="center"/>
      <protection/>
    </xf>
    <xf numFmtId="0" fontId="0" fillId="33" borderId="87" xfId="47" applyFont="1" applyFill="1" applyBorder="1" applyAlignment="1" applyProtection="1">
      <alignment horizontal="left" vertical="center"/>
      <protection/>
    </xf>
    <xf numFmtId="0" fontId="0" fillId="33" borderId="70" xfId="47" applyFont="1" applyFill="1" applyBorder="1" applyAlignment="1" applyProtection="1">
      <alignment horizontal="left" vertical="center"/>
      <protection/>
    </xf>
    <xf numFmtId="0" fontId="29" fillId="33" borderId="79" xfId="47" applyFont="1" applyFill="1" applyBorder="1" applyAlignment="1" applyProtection="1">
      <alignment horizontal="center" vertical="center"/>
      <protection/>
    </xf>
    <xf numFmtId="0" fontId="30" fillId="33" borderId="86" xfId="47" applyFont="1" applyFill="1" applyBorder="1" applyAlignment="1" applyProtection="1">
      <alignment vertical="center"/>
      <protection/>
    </xf>
    <xf numFmtId="0" fontId="29" fillId="33" borderId="148" xfId="47" applyFont="1" applyFill="1" applyBorder="1" applyAlignment="1" applyProtection="1">
      <alignment horizontal="left" vertical="center"/>
      <protection/>
    </xf>
    <xf numFmtId="0" fontId="30" fillId="35" borderId="149" xfId="47" applyFont="1" applyFill="1" applyBorder="1" applyAlignment="1" applyProtection="1">
      <alignment horizontal="left" vertical="center"/>
      <protection/>
    </xf>
    <xf numFmtId="0" fontId="30" fillId="33" borderId="35" xfId="47" applyFont="1" applyFill="1" applyBorder="1" applyAlignment="1" applyProtection="1">
      <alignment horizontal="left" vertical="center"/>
      <protection/>
    </xf>
    <xf numFmtId="0" fontId="30" fillId="33" borderId="37" xfId="47" applyFont="1" applyFill="1" applyBorder="1" applyAlignment="1" applyProtection="1">
      <alignment horizontal="left" vertical="center"/>
      <protection/>
    </xf>
    <xf numFmtId="0" fontId="0" fillId="33" borderId="87" xfId="47" applyFont="1" applyFill="1" applyBorder="1" applyAlignment="1" applyProtection="1">
      <alignment horizontal="left" vertical="center"/>
      <protection/>
    </xf>
    <xf numFmtId="0" fontId="2" fillId="33" borderId="101" xfId="47" applyFont="1" applyFill="1" applyBorder="1" applyAlignment="1" applyProtection="1">
      <alignment vertical="center"/>
      <protection/>
    </xf>
    <xf numFmtId="0" fontId="28" fillId="33" borderId="0" xfId="47" applyFont="1" applyFill="1" applyAlignment="1" applyProtection="1">
      <alignment vertical="center" wrapText="1"/>
      <protection/>
    </xf>
    <xf numFmtId="0" fontId="19" fillId="33" borderId="101" xfId="47" applyFont="1" applyFill="1" applyBorder="1" applyAlignment="1" applyProtection="1">
      <alignment horizontal="center" vertical="center"/>
      <protection/>
    </xf>
    <xf numFmtId="0" fontId="22" fillId="35" borderId="101" xfId="47" applyFont="1" applyFill="1" applyBorder="1" applyAlignment="1" applyProtection="1">
      <alignment vertical="center"/>
      <protection/>
    </xf>
    <xf numFmtId="0" fontId="19" fillId="33" borderId="70" xfId="47" applyFont="1" applyFill="1" applyBorder="1" applyAlignment="1" applyProtection="1">
      <alignment vertical="center" wrapText="1"/>
      <protection/>
    </xf>
    <xf numFmtId="2" fontId="19" fillId="33" borderId="87" xfId="47" applyNumberFormat="1" applyFont="1" applyFill="1" applyBorder="1" applyAlignment="1" applyProtection="1">
      <alignment vertical="center" wrapText="1"/>
      <protection/>
    </xf>
    <xf numFmtId="2" fontId="19" fillId="33" borderId="70" xfId="47" applyNumberFormat="1" applyFont="1" applyFill="1" applyBorder="1" applyAlignment="1" applyProtection="1">
      <alignment vertical="center" wrapText="1"/>
      <protection/>
    </xf>
    <xf numFmtId="0" fontId="0" fillId="33" borderId="71" xfId="47" applyFill="1" applyBorder="1" applyAlignment="1" applyProtection="1">
      <alignment vertical="center"/>
      <protection/>
    </xf>
    <xf numFmtId="0" fontId="28" fillId="33" borderId="101" xfId="47" applyFont="1" applyFill="1" applyBorder="1" applyAlignment="1" applyProtection="1">
      <alignment vertical="center" wrapText="1"/>
      <protection/>
    </xf>
    <xf numFmtId="0" fontId="0" fillId="35" borderId="101" xfId="47" applyFill="1" applyBorder="1" applyAlignment="1" applyProtection="1">
      <alignment vertical="center" wrapText="1"/>
      <protection/>
    </xf>
    <xf numFmtId="0" fontId="19" fillId="33" borderId="150" xfId="47" applyFont="1" applyFill="1" applyBorder="1" applyAlignment="1" applyProtection="1">
      <alignment horizontal="left" vertical="center" wrapText="1"/>
      <protection/>
    </xf>
    <xf numFmtId="0" fontId="0" fillId="33" borderId="151" xfId="47" applyFill="1" applyBorder="1" applyAlignment="1" applyProtection="1">
      <alignment horizontal="left" vertical="center" wrapText="1"/>
      <protection/>
    </xf>
    <xf numFmtId="0" fontId="28" fillId="33" borderId="12" xfId="47" applyFont="1" applyFill="1" applyBorder="1" applyAlignment="1" applyProtection="1">
      <alignment vertical="center" wrapText="1"/>
      <protection/>
    </xf>
    <xf numFmtId="0" fontId="0" fillId="33" borderId="12" xfId="47" applyFill="1" applyBorder="1" applyAlignment="1" applyProtection="1">
      <alignment vertical="center" wrapText="1"/>
      <protection/>
    </xf>
    <xf numFmtId="0" fontId="30" fillId="35" borderId="86" xfId="47" applyFont="1" applyFill="1" applyBorder="1" applyAlignment="1" applyProtection="1">
      <alignment vertical="center"/>
      <protection/>
    </xf>
    <xf numFmtId="0" fontId="30" fillId="35" borderId="101" xfId="47" applyFont="1" applyFill="1" applyBorder="1" applyAlignment="1" applyProtection="1">
      <alignment horizontal="left" vertical="center"/>
      <protection/>
    </xf>
    <xf numFmtId="0" fontId="30" fillId="35" borderId="35" xfId="47" applyFont="1" applyFill="1" applyBorder="1" applyAlignment="1" applyProtection="1">
      <alignment horizontal="left" vertical="center"/>
      <protection/>
    </xf>
    <xf numFmtId="0" fontId="30" fillId="35" borderId="36" xfId="47" applyFont="1" applyFill="1" applyBorder="1" applyAlignment="1" applyProtection="1">
      <alignment horizontal="left" vertical="center"/>
      <protection/>
    </xf>
    <xf numFmtId="0" fontId="30" fillId="35" borderId="37" xfId="47" applyFont="1" applyFill="1" applyBorder="1" applyAlignment="1" applyProtection="1">
      <alignment horizontal="left" vertical="center"/>
      <protection/>
    </xf>
    <xf numFmtId="0" fontId="0" fillId="33" borderId="64" xfId="47" applyFill="1" applyBorder="1" applyAlignment="1" applyProtection="1">
      <alignment horizontal="center" vertical="center"/>
      <protection/>
    </xf>
    <xf numFmtId="3" fontId="19" fillId="33" borderId="87" xfId="47" applyNumberFormat="1" applyFont="1" applyFill="1" applyBorder="1" applyAlignment="1" applyProtection="1">
      <alignment vertical="center" wrapText="1"/>
      <protection/>
    </xf>
    <xf numFmtId="3" fontId="0" fillId="33" borderId="113" xfId="47" applyNumberFormat="1" applyFill="1" applyBorder="1" applyAlignment="1" applyProtection="1">
      <alignment vertical="center" wrapText="1"/>
      <protection/>
    </xf>
    <xf numFmtId="3" fontId="0" fillId="33" borderId="70" xfId="47" applyNumberFormat="1" applyFill="1" applyBorder="1" applyAlignment="1" applyProtection="1">
      <alignment vertical="center" wrapText="1"/>
      <protection/>
    </xf>
    <xf numFmtId="3" fontId="19" fillId="33" borderId="105" xfId="47" applyNumberFormat="1" applyFont="1" applyFill="1" applyBorder="1" applyAlignment="1" applyProtection="1">
      <alignment vertical="center" wrapText="1"/>
      <protection/>
    </xf>
    <xf numFmtId="3" fontId="0" fillId="33" borderId="137" xfId="47" applyNumberFormat="1" applyFill="1" applyBorder="1" applyAlignment="1" applyProtection="1">
      <alignment vertical="center" wrapText="1"/>
      <protection/>
    </xf>
    <xf numFmtId="3" fontId="0" fillId="33" borderId="72" xfId="47" applyNumberFormat="1" applyFill="1" applyBorder="1" applyAlignment="1" applyProtection="1">
      <alignment vertical="center" wrapText="1"/>
      <protection/>
    </xf>
    <xf numFmtId="3" fontId="19" fillId="33" borderId="113" xfId="47" applyNumberFormat="1" applyFont="1" applyFill="1" applyBorder="1" applyAlignment="1" applyProtection="1">
      <alignment vertical="center" wrapText="1"/>
      <protection/>
    </xf>
    <xf numFmtId="3" fontId="19" fillId="33" borderId="70" xfId="47" applyNumberFormat="1" applyFont="1" applyFill="1" applyBorder="1" applyAlignment="1" applyProtection="1">
      <alignment vertical="center" wrapText="1"/>
      <protection/>
    </xf>
    <xf numFmtId="3" fontId="19" fillId="33" borderId="105" xfId="47" applyNumberFormat="1" applyFont="1" applyFill="1" applyBorder="1" applyAlignment="1" applyProtection="1">
      <alignment vertical="center" wrapText="1" shrinkToFit="1"/>
      <protection/>
    </xf>
    <xf numFmtId="3" fontId="0" fillId="33" borderId="137" xfId="47" applyNumberFormat="1" applyFill="1" applyBorder="1" applyAlignment="1" applyProtection="1">
      <alignment vertical="center" wrapText="1" shrinkToFit="1"/>
      <protection/>
    </xf>
    <xf numFmtId="3" fontId="0" fillId="33" borderId="72" xfId="47" applyNumberFormat="1" applyFill="1" applyBorder="1" applyAlignment="1" applyProtection="1">
      <alignment vertical="center" wrapText="1" shrinkToFit="1"/>
      <protection/>
    </xf>
    <xf numFmtId="3" fontId="22" fillId="35" borderId="41" xfId="47" applyNumberFormat="1" applyFont="1" applyFill="1" applyBorder="1" applyAlignment="1" applyProtection="1">
      <alignment vertical="center" wrapText="1"/>
      <protection/>
    </xf>
    <xf numFmtId="3" fontId="22" fillId="35" borderId="69" xfId="47" applyNumberFormat="1" applyFont="1" applyFill="1" applyBorder="1" applyAlignment="1" applyProtection="1">
      <alignment vertical="center" wrapText="1"/>
      <protection/>
    </xf>
    <xf numFmtId="3" fontId="28" fillId="33" borderId="17" xfId="47" applyNumberFormat="1" applyFont="1" applyFill="1" applyBorder="1" applyAlignment="1" applyProtection="1">
      <alignment vertical="center"/>
      <protection/>
    </xf>
    <xf numFmtId="3" fontId="0" fillId="33" borderId="17" xfId="47" applyNumberFormat="1" applyFill="1" applyBorder="1" applyAlignment="1" applyProtection="1">
      <alignment vertical="center"/>
      <protection/>
    </xf>
    <xf numFmtId="3" fontId="19" fillId="33" borderId="148" xfId="47" applyNumberFormat="1" applyFont="1" applyFill="1" applyBorder="1" applyAlignment="1" applyProtection="1">
      <alignment vertical="center" wrapText="1"/>
      <protection/>
    </xf>
    <xf numFmtId="3" fontId="0" fillId="33" borderId="101" xfId="47" applyNumberFormat="1" applyFill="1" applyBorder="1" applyAlignment="1" applyProtection="1">
      <alignment vertical="center" wrapText="1"/>
      <protection/>
    </xf>
    <xf numFmtId="3" fontId="0" fillId="33" borderId="149" xfId="47" applyNumberFormat="1" applyFill="1" applyBorder="1" applyAlignment="1" applyProtection="1">
      <alignment vertical="center" wrapText="1"/>
      <protection/>
    </xf>
    <xf numFmtId="3" fontId="19" fillId="33" borderId="148" xfId="47" applyNumberFormat="1" applyFont="1" applyFill="1" applyBorder="1" applyAlignment="1" applyProtection="1">
      <alignment vertical="center" wrapText="1" shrinkToFit="1"/>
      <protection/>
    </xf>
    <xf numFmtId="3" fontId="0" fillId="33" borderId="101" xfId="47" applyNumberFormat="1" applyFill="1" applyBorder="1" applyAlignment="1" applyProtection="1">
      <alignment vertical="center" wrapText="1" shrinkToFit="1"/>
      <protection/>
    </xf>
    <xf numFmtId="3" fontId="0" fillId="33" borderId="149" xfId="47" applyNumberFormat="1" applyFill="1" applyBorder="1" applyAlignment="1" applyProtection="1">
      <alignment vertical="center" wrapText="1" shrinkToFit="1"/>
      <protection/>
    </xf>
    <xf numFmtId="3" fontId="19" fillId="33" borderId="87" xfId="47" applyNumberFormat="1" applyFont="1" applyFill="1" applyBorder="1" applyAlignment="1" applyProtection="1">
      <alignment vertical="center" wrapText="1" shrinkToFit="1"/>
      <protection/>
    </xf>
    <xf numFmtId="3" fontId="0" fillId="33" borderId="113" xfId="47" applyNumberFormat="1" applyFill="1" applyBorder="1" applyAlignment="1" applyProtection="1">
      <alignment vertical="center" wrapText="1" shrinkToFit="1"/>
      <protection/>
    </xf>
    <xf numFmtId="3" fontId="0" fillId="33" borderId="70" xfId="47" applyNumberFormat="1" applyFill="1" applyBorder="1" applyAlignment="1" applyProtection="1">
      <alignment vertical="center" wrapText="1" shrinkToFit="1"/>
      <protection/>
    </xf>
    <xf numFmtId="3" fontId="19" fillId="33" borderId="91" xfId="47" applyNumberFormat="1" applyFont="1" applyFill="1" applyBorder="1" applyAlignment="1" applyProtection="1">
      <alignment vertical="center" wrapText="1"/>
      <protection/>
    </xf>
    <xf numFmtId="3" fontId="0" fillId="33" borderId="92" xfId="47" applyNumberFormat="1" applyFill="1" applyBorder="1" applyAlignment="1" applyProtection="1">
      <alignment vertical="center" wrapText="1"/>
      <protection/>
    </xf>
    <xf numFmtId="3" fontId="0" fillId="33" borderId="71" xfId="47" applyNumberFormat="1" applyFill="1" applyBorder="1" applyAlignment="1" applyProtection="1">
      <alignment vertical="center" wrapText="1"/>
      <protection/>
    </xf>
    <xf numFmtId="0" fontId="19" fillId="33" borderId="91" xfId="47" applyFont="1" applyFill="1" applyBorder="1" applyAlignment="1" applyProtection="1">
      <alignment vertical="center" wrapText="1"/>
      <protection/>
    </xf>
    <xf numFmtId="0" fontId="0" fillId="33" borderId="92" xfId="47" applyFill="1" applyBorder="1" applyAlignment="1" applyProtection="1">
      <alignment vertical="center"/>
      <protection/>
    </xf>
    <xf numFmtId="3" fontId="28" fillId="33" borderId="12" xfId="47" applyNumberFormat="1" applyFont="1" applyFill="1" applyBorder="1" applyAlignment="1" applyProtection="1">
      <alignment vertical="center"/>
      <protection/>
    </xf>
    <xf numFmtId="3" fontId="19" fillId="33" borderId="89" xfId="47" applyNumberFormat="1" applyFont="1" applyFill="1" applyBorder="1" applyAlignment="1" applyProtection="1">
      <alignment vertical="center" wrapText="1"/>
      <protection/>
    </xf>
    <xf numFmtId="0" fontId="0" fillId="33" borderId="146" xfId="47" applyFill="1" applyBorder="1" applyAlignment="1" applyProtection="1">
      <alignment vertical="center"/>
      <protection/>
    </xf>
    <xf numFmtId="0" fontId="0" fillId="33" borderId="147" xfId="47" applyFill="1" applyBorder="1" applyAlignment="1" applyProtection="1">
      <alignment vertical="center"/>
      <protection/>
    </xf>
    <xf numFmtId="0" fontId="28" fillId="33" borderId="17" xfId="47" applyFont="1" applyFill="1" applyBorder="1" applyAlignment="1" applyProtection="1">
      <alignment vertical="center"/>
      <protection/>
    </xf>
    <xf numFmtId="0" fontId="2" fillId="33" borderId="0" xfId="47" applyFont="1" applyFill="1" applyBorder="1" applyAlignment="1" applyProtection="1">
      <alignment vertical="center" wrapText="1"/>
      <protection/>
    </xf>
    <xf numFmtId="0" fontId="0" fillId="33" borderId="0" xfId="47" applyFill="1" applyBorder="1" applyAlignment="1" applyProtection="1">
      <alignment vertical="center" wrapText="1"/>
      <protection/>
    </xf>
    <xf numFmtId="0" fontId="22" fillId="33" borderId="74" xfId="47" applyFont="1" applyFill="1" applyBorder="1" applyAlignment="1" applyProtection="1">
      <alignment vertical="center"/>
      <protection/>
    </xf>
    <xf numFmtId="0" fontId="19" fillId="33" borderId="148" xfId="47" applyFont="1" applyFill="1" applyBorder="1" applyAlignment="1" applyProtection="1">
      <alignment horizontal="center" vertical="center" wrapText="1"/>
      <protection/>
    </xf>
    <xf numFmtId="0" fontId="0" fillId="33" borderId="149" xfId="47" applyFill="1" applyBorder="1" applyAlignment="1" applyProtection="1">
      <alignment horizontal="center" vertical="center" wrapText="1"/>
      <protection/>
    </xf>
    <xf numFmtId="0" fontId="0" fillId="33" borderId="93" xfId="47" applyFill="1" applyBorder="1" applyAlignment="1" applyProtection="1">
      <alignment horizontal="center" vertical="center" wrapText="1"/>
      <protection/>
    </xf>
    <xf numFmtId="0" fontId="0" fillId="33" borderId="144" xfId="47" applyFill="1" applyBorder="1" applyAlignment="1" applyProtection="1">
      <alignment horizontal="center" vertical="center" wrapText="1"/>
      <protection/>
    </xf>
    <xf numFmtId="0" fontId="0" fillId="33" borderId="35" xfId="47" applyFill="1" applyBorder="1" applyAlignment="1" applyProtection="1">
      <alignment horizontal="center" vertical="center" wrapText="1"/>
      <protection/>
    </xf>
    <xf numFmtId="0" fontId="2" fillId="33" borderId="101" xfId="47" applyFont="1" applyFill="1" applyBorder="1" applyAlignment="1" applyProtection="1">
      <alignment vertical="center" wrapText="1"/>
      <protection/>
    </xf>
    <xf numFmtId="0" fontId="0" fillId="33" borderId="101" xfId="47" applyFill="1" applyBorder="1" applyAlignment="1" applyProtection="1">
      <alignment horizontal="center" vertical="center" wrapText="1"/>
      <protection/>
    </xf>
    <xf numFmtId="0" fontId="0" fillId="33" borderId="94" xfId="47" applyFill="1" applyBorder="1" applyAlignment="1" applyProtection="1">
      <alignment horizontal="center" vertical="center" wrapText="1"/>
      <protection/>
    </xf>
    <xf numFmtId="0" fontId="19" fillId="33" borderId="87" xfId="47" applyFont="1" applyFill="1" applyBorder="1" applyAlignment="1" applyProtection="1">
      <alignment horizontal="center" vertical="center"/>
      <protection/>
    </xf>
    <xf numFmtId="0" fontId="0" fillId="35" borderId="70" xfId="47" applyFill="1" applyBorder="1" applyAlignment="1" applyProtection="1">
      <alignment horizontal="center" vertical="center"/>
      <protection/>
    </xf>
    <xf numFmtId="0" fontId="9" fillId="33" borderId="101" xfId="47" applyFont="1" applyFill="1" applyBorder="1" applyAlignment="1" applyProtection="1">
      <alignment vertical="center"/>
      <protection/>
    </xf>
    <xf numFmtId="0" fontId="28" fillId="33" borderId="0" xfId="47" applyFont="1" applyFill="1" applyBorder="1" applyAlignment="1" applyProtection="1">
      <alignment vertical="center"/>
      <protection/>
    </xf>
    <xf numFmtId="0" fontId="9" fillId="33" borderId="0" xfId="47" applyFont="1" applyFill="1" applyBorder="1" applyAlignment="1" applyProtection="1">
      <alignment vertical="center"/>
      <protection/>
    </xf>
    <xf numFmtId="0" fontId="28" fillId="33" borderId="12" xfId="47" applyFont="1" applyFill="1" applyBorder="1" applyAlignment="1" applyProtection="1">
      <alignment vertical="center"/>
      <protection/>
    </xf>
    <xf numFmtId="0" fontId="0" fillId="33" borderId="91" xfId="47" applyFont="1" applyFill="1" applyBorder="1" applyAlignment="1" applyProtection="1">
      <alignment horizontal="left" vertical="center"/>
      <protection/>
    </xf>
    <xf numFmtId="0" fontId="0" fillId="35" borderId="92" xfId="47" applyFill="1" applyBorder="1" applyAlignment="1" applyProtection="1">
      <alignment horizontal="left" vertical="center"/>
      <protection/>
    </xf>
    <xf numFmtId="165" fontId="0" fillId="35" borderId="91" xfId="47" applyNumberFormat="1" applyFill="1" applyBorder="1" applyAlignment="1" applyProtection="1">
      <alignment horizontal="left" vertical="center"/>
      <protection/>
    </xf>
    <xf numFmtId="0" fontId="0" fillId="33" borderId="72" xfId="47" applyFill="1" applyBorder="1" applyAlignment="1" applyProtection="1">
      <alignment vertical="center"/>
      <protection/>
    </xf>
    <xf numFmtId="0" fontId="32" fillId="33" borderId="12" xfId="47" applyFont="1" applyFill="1" applyBorder="1" applyAlignment="1" applyProtection="1">
      <alignment vertical="center" wrapText="1"/>
      <protection/>
    </xf>
    <xf numFmtId="0" fontId="30" fillId="33" borderId="12" xfId="47" applyFont="1" applyFill="1" applyBorder="1" applyAlignment="1" applyProtection="1">
      <alignment vertical="center" wrapText="1"/>
      <protection/>
    </xf>
    <xf numFmtId="0" fontId="30" fillId="33" borderId="86" xfId="47" applyFont="1" applyFill="1" applyBorder="1" applyAlignment="1" applyProtection="1">
      <alignment horizontal="center" vertical="center"/>
      <protection/>
    </xf>
    <xf numFmtId="0" fontId="30" fillId="33" borderId="149" xfId="47" applyFont="1" applyFill="1" applyBorder="1" applyAlignment="1" applyProtection="1">
      <alignment horizontal="left" vertical="center"/>
      <protection/>
    </xf>
    <xf numFmtId="0" fontId="30" fillId="33" borderId="64" xfId="47" applyFont="1" applyFill="1" applyBorder="1" applyAlignment="1" applyProtection="1">
      <alignment horizontal="center" vertical="center"/>
      <protection/>
    </xf>
    <xf numFmtId="0" fontId="22" fillId="35" borderId="71" xfId="47" applyFont="1" applyFill="1" applyBorder="1" applyAlignment="1" applyProtection="1">
      <alignment vertical="center" wrapText="1"/>
      <protection/>
    </xf>
    <xf numFmtId="0" fontId="32" fillId="33" borderId="12" xfId="47" applyFont="1" applyFill="1" applyBorder="1" applyAlignment="1" applyProtection="1">
      <alignment vertical="center"/>
      <protection/>
    </xf>
    <xf numFmtId="0" fontId="34" fillId="35" borderId="12" xfId="47" applyFont="1" applyFill="1" applyBorder="1" applyAlignment="1" applyProtection="1">
      <alignment horizontal="right" vertical="center"/>
      <protection/>
    </xf>
    <xf numFmtId="0" fontId="0" fillId="35" borderId="12" xfId="47" applyFill="1" applyBorder="1" applyAlignment="1" applyProtection="1">
      <alignment vertical="center"/>
      <protection/>
    </xf>
    <xf numFmtId="0" fontId="0" fillId="33" borderId="79" xfId="47" applyFont="1" applyFill="1" applyBorder="1" applyAlignment="1" applyProtection="1">
      <alignment horizontal="center" vertical="center"/>
      <protection/>
    </xf>
    <xf numFmtId="0" fontId="0" fillId="33" borderId="74" xfId="47" applyFill="1" applyBorder="1" applyAlignment="1" applyProtection="1">
      <alignment horizontal="center" vertical="center"/>
      <protection/>
    </xf>
    <xf numFmtId="0" fontId="0" fillId="33" borderId="86" xfId="47" applyFill="1" applyBorder="1" applyAlignment="1" applyProtection="1">
      <alignment horizontal="center" vertical="center"/>
      <protection/>
    </xf>
    <xf numFmtId="0" fontId="32" fillId="33" borderId="17" xfId="47" applyFont="1" applyFill="1" applyBorder="1" applyAlignment="1" applyProtection="1">
      <alignment vertical="center"/>
      <protection/>
    </xf>
    <xf numFmtId="0" fontId="30" fillId="33" borderId="17" xfId="47" applyFont="1" applyFill="1" applyBorder="1" applyAlignment="1" applyProtection="1">
      <alignment vertical="center"/>
      <protection/>
    </xf>
    <xf numFmtId="0" fontId="29" fillId="33" borderId="148" xfId="47" applyFont="1" applyFill="1" applyBorder="1" applyAlignment="1" applyProtection="1">
      <alignment horizontal="center" vertical="center"/>
      <protection/>
    </xf>
    <xf numFmtId="0" fontId="30" fillId="33" borderId="35" xfId="47" applyFont="1" applyFill="1" applyBorder="1" applyAlignment="1" applyProtection="1">
      <alignment horizontal="center" vertical="center"/>
      <protection/>
    </xf>
    <xf numFmtId="3" fontId="0" fillId="33" borderId="80" xfId="47" applyNumberFormat="1" applyFont="1" applyFill="1" applyBorder="1" applyAlignment="1" applyProtection="1">
      <alignment horizontal="center" vertical="center"/>
      <protection/>
    </xf>
    <xf numFmtId="3" fontId="0" fillId="35" borderId="73" xfId="47" applyNumberFormat="1" applyFill="1" applyBorder="1" applyAlignment="1" applyProtection="1">
      <alignment vertical="center"/>
      <protection/>
    </xf>
    <xf numFmtId="0" fontId="0" fillId="33" borderId="79" xfId="47" applyFont="1" applyFill="1" applyBorder="1" applyAlignment="1" applyProtection="1">
      <alignment horizontal="center" vertical="center"/>
      <protection/>
    </xf>
    <xf numFmtId="0" fontId="10" fillId="33" borderId="86" xfId="47" applyFont="1" applyFill="1" applyBorder="1" applyAlignment="1" applyProtection="1">
      <alignment horizontal="center" vertical="center"/>
      <protection/>
    </xf>
    <xf numFmtId="0" fontId="19" fillId="33" borderId="80" xfId="47" applyFont="1" applyFill="1" applyBorder="1" applyAlignment="1" applyProtection="1">
      <alignment horizontal="center" vertical="center"/>
      <protection/>
    </xf>
    <xf numFmtId="0" fontId="22" fillId="33" borderId="73" xfId="47" applyFont="1" applyFill="1" applyBorder="1" applyAlignment="1" applyProtection="1">
      <alignment vertical="center"/>
      <protection/>
    </xf>
    <xf numFmtId="0" fontId="19" fillId="33" borderId="89" xfId="47" applyFont="1" applyFill="1" applyBorder="1" applyAlignment="1" applyProtection="1">
      <alignment horizontal="center" vertical="center"/>
      <protection/>
    </xf>
    <xf numFmtId="0" fontId="22" fillId="33" borderId="64" xfId="47" applyFont="1" applyFill="1" applyBorder="1" applyAlignment="1" applyProtection="1">
      <alignment horizontal="center" vertical="center"/>
      <protection/>
    </xf>
    <xf numFmtId="0" fontId="0" fillId="33" borderId="81" xfId="47" applyFont="1" applyFill="1" applyBorder="1" applyAlignment="1" applyProtection="1">
      <alignment vertical="center"/>
      <protection/>
    </xf>
    <xf numFmtId="0" fontId="0" fillId="33" borderId="88" xfId="47" applyFill="1" applyBorder="1" applyAlignment="1" applyProtection="1">
      <alignment vertical="center"/>
      <protection/>
    </xf>
    <xf numFmtId="0" fontId="22" fillId="35" borderId="101" xfId="47" applyFont="1" applyFill="1" applyBorder="1" applyAlignment="1" applyProtection="1">
      <alignment horizontal="center" vertical="center"/>
      <protection/>
    </xf>
    <xf numFmtId="0" fontId="19" fillId="33" borderId="79" xfId="47" applyFont="1" applyFill="1" applyBorder="1" applyAlignment="1" applyProtection="1">
      <alignment horizontal="center" vertical="center"/>
      <protection/>
    </xf>
    <xf numFmtId="0" fontId="0" fillId="35" borderId="86" xfId="47" applyFill="1" applyBorder="1" applyAlignment="1" applyProtection="1">
      <alignment horizontal="center" vertical="center"/>
      <protection/>
    </xf>
    <xf numFmtId="0" fontId="19" fillId="33" borderId="80" xfId="47" applyFont="1" applyFill="1" applyBorder="1" applyAlignment="1" applyProtection="1">
      <alignment vertical="center"/>
      <protection/>
    </xf>
    <xf numFmtId="0" fontId="0" fillId="35" borderId="73" xfId="47" applyFill="1" applyBorder="1" applyAlignment="1" applyProtection="1">
      <alignment vertical="center"/>
      <protection/>
    </xf>
    <xf numFmtId="3" fontId="0" fillId="33" borderId="87" xfId="47" applyNumberFormat="1" applyFont="1" applyFill="1" applyBorder="1" applyAlignment="1" applyProtection="1">
      <alignment horizontal="center" vertical="center"/>
      <protection/>
    </xf>
    <xf numFmtId="0" fontId="0" fillId="35" borderId="95" xfId="47" applyFill="1" applyBorder="1" applyAlignment="1" applyProtection="1">
      <alignment horizontal="center" vertical="center"/>
      <protection/>
    </xf>
    <xf numFmtId="0" fontId="2" fillId="33" borderId="12" xfId="47" applyFont="1" applyFill="1" applyBorder="1" applyAlignment="1" applyProtection="1">
      <alignment vertical="center"/>
      <protection/>
    </xf>
    <xf numFmtId="0" fontId="29" fillId="33" borderId="148" xfId="47" applyFont="1" applyFill="1" applyBorder="1" applyAlignment="1" applyProtection="1">
      <alignment vertical="center"/>
      <protection/>
    </xf>
    <xf numFmtId="0" fontId="30" fillId="33" borderId="101" xfId="47" applyFont="1" applyFill="1" applyBorder="1" applyAlignment="1" applyProtection="1">
      <alignment vertical="center"/>
      <protection/>
    </xf>
    <xf numFmtId="0" fontId="30" fillId="33" borderId="149" xfId="47" applyFont="1" applyFill="1" applyBorder="1" applyAlignment="1" applyProtection="1">
      <alignment vertical="center"/>
      <protection/>
    </xf>
    <xf numFmtId="0" fontId="30" fillId="33" borderId="35" xfId="47" applyFont="1" applyFill="1" applyBorder="1" applyAlignment="1" applyProtection="1">
      <alignment vertical="center"/>
      <protection/>
    </xf>
    <xf numFmtId="0" fontId="30" fillId="33" borderId="36" xfId="47" applyFont="1" applyFill="1" applyBorder="1" applyAlignment="1" applyProtection="1">
      <alignment vertical="center"/>
      <protection/>
    </xf>
    <xf numFmtId="0" fontId="30" fillId="33" borderId="37" xfId="47" applyFont="1" applyFill="1" applyBorder="1" applyAlignment="1" applyProtection="1">
      <alignment vertical="center"/>
      <protection/>
    </xf>
    <xf numFmtId="0" fontId="29" fillId="33" borderId="146" xfId="47" applyFont="1" applyFill="1" applyBorder="1" applyAlignment="1" applyProtection="1">
      <alignment horizontal="center" vertical="center"/>
      <protection/>
    </xf>
    <xf numFmtId="0" fontId="29" fillId="33" borderId="87" xfId="47" applyFont="1" applyFill="1" applyBorder="1" applyAlignment="1" applyProtection="1">
      <alignment horizontal="center" vertical="center"/>
      <protection/>
    </xf>
    <xf numFmtId="0" fontId="0" fillId="33" borderId="95" xfId="47" applyFill="1" applyBorder="1" applyAlignment="1" applyProtection="1">
      <alignment horizontal="center" vertical="center"/>
      <protection/>
    </xf>
    <xf numFmtId="0" fontId="2" fillId="33" borderId="17" xfId="47" applyFont="1" applyFill="1" applyBorder="1" applyAlignment="1" applyProtection="1">
      <alignment vertical="center"/>
      <protection/>
    </xf>
    <xf numFmtId="0" fontId="22" fillId="33" borderId="102" xfId="47" applyFont="1" applyFill="1" applyBorder="1" applyAlignment="1" applyProtection="1">
      <alignment vertical="center"/>
      <protection/>
    </xf>
    <xf numFmtId="0" fontId="22" fillId="33" borderId="0" xfId="47" applyFont="1" applyFill="1" applyBorder="1" applyAlignment="1" applyProtection="1">
      <alignment vertical="center"/>
      <protection/>
    </xf>
    <xf numFmtId="0" fontId="0" fillId="35" borderId="83" xfId="47" applyFill="1" applyBorder="1" applyAlignment="1" applyProtection="1">
      <alignment vertical="center"/>
      <protection/>
    </xf>
    <xf numFmtId="0" fontId="0" fillId="33" borderId="48" xfId="47" applyFill="1" applyBorder="1" applyAlignment="1" applyProtection="1">
      <alignment horizontal="left" vertical="center"/>
      <protection/>
    </xf>
    <xf numFmtId="0" fontId="0" fillId="33" borderId="113" xfId="47" applyFill="1" applyBorder="1" applyAlignment="1" applyProtection="1">
      <alignment horizontal="left" vertical="center"/>
      <protection/>
    </xf>
    <xf numFmtId="0" fontId="0" fillId="35" borderId="95" xfId="47" applyFill="1" applyBorder="1" applyAlignment="1" applyProtection="1">
      <alignment vertical="center"/>
      <protection/>
    </xf>
    <xf numFmtId="0" fontId="0" fillId="35" borderId="113" xfId="47" applyFill="1" applyBorder="1" applyAlignment="1" applyProtection="1">
      <alignment vertical="center"/>
      <protection/>
    </xf>
    <xf numFmtId="0" fontId="0" fillId="35" borderId="70" xfId="47" applyFill="1" applyBorder="1" applyAlignment="1" applyProtection="1">
      <alignment vertical="center"/>
      <protection/>
    </xf>
    <xf numFmtId="0" fontId="2" fillId="33" borderId="101" xfId="47" applyFont="1" applyFill="1" applyBorder="1" applyAlignment="1" applyProtection="1">
      <alignment horizontal="center" vertical="center" wrapText="1"/>
      <protection/>
    </xf>
    <xf numFmtId="0" fontId="0" fillId="35" borderId="101" xfId="47" applyFill="1" applyBorder="1" applyAlignment="1" applyProtection="1">
      <alignment horizontal="center" vertical="center" wrapText="1"/>
      <protection/>
    </xf>
    <xf numFmtId="0" fontId="34" fillId="33" borderId="100" xfId="47" applyFont="1" applyFill="1" applyBorder="1" applyAlignment="1" applyProtection="1">
      <alignment vertical="center"/>
      <protection/>
    </xf>
    <xf numFmtId="0" fontId="0" fillId="35" borderId="101" xfId="47" applyFill="1" applyBorder="1" applyAlignment="1" applyProtection="1">
      <alignment vertical="center"/>
      <protection/>
    </xf>
    <xf numFmtId="0" fontId="22" fillId="35" borderId="94" xfId="47" applyFont="1" applyFill="1" applyBorder="1" applyAlignment="1" applyProtection="1">
      <alignment vertical="center"/>
      <protection/>
    </xf>
    <xf numFmtId="0" fontId="22" fillId="33" borderId="48" xfId="47" applyFont="1" applyFill="1" applyBorder="1" applyAlignment="1" applyProtection="1">
      <alignment vertical="center"/>
      <protection/>
    </xf>
    <xf numFmtId="0" fontId="22" fillId="33" borderId="113" xfId="47" applyFont="1" applyFill="1" applyBorder="1" applyAlignment="1" applyProtection="1">
      <alignment vertical="center"/>
      <protection/>
    </xf>
    <xf numFmtId="49" fontId="0" fillId="33" borderId="48" xfId="47" applyNumberFormat="1" applyFill="1" applyBorder="1" applyAlignment="1" applyProtection="1">
      <alignment horizontal="left" vertical="center"/>
      <protection/>
    </xf>
    <xf numFmtId="49" fontId="0" fillId="33" borderId="113" xfId="47" applyNumberFormat="1" applyFill="1" applyBorder="1" applyAlignment="1" applyProtection="1">
      <alignment horizontal="left" vertical="center"/>
      <protection/>
    </xf>
    <xf numFmtId="49" fontId="0" fillId="35" borderId="95" xfId="47" applyNumberFormat="1" applyFill="1" applyBorder="1" applyAlignment="1" applyProtection="1">
      <alignment vertical="center"/>
      <protection/>
    </xf>
    <xf numFmtId="0" fontId="34" fillId="33" borderId="102" xfId="47" applyFont="1" applyFill="1" applyBorder="1" applyAlignment="1" applyProtection="1">
      <alignment vertical="center"/>
      <protection/>
    </xf>
    <xf numFmtId="0" fontId="0" fillId="35" borderId="144" xfId="47" applyFill="1" applyBorder="1" applyAlignment="1" applyProtection="1">
      <alignment vertical="center"/>
      <protection/>
    </xf>
    <xf numFmtId="0" fontId="0" fillId="33" borderId="93" xfId="47" applyFill="1" applyBorder="1" applyAlignment="1" applyProtection="1">
      <alignment horizontal="center" vertical="center"/>
      <protection/>
    </xf>
    <xf numFmtId="0" fontId="0" fillId="35" borderId="0" xfId="47" applyFill="1" applyBorder="1" applyAlignment="1" applyProtection="1">
      <alignment vertical="center"/>
      <protection/>
    </xf>
    <xf numFmtId="0" fontId="22" fillId="33" borderId="152" xfId="47" applyFont="1" applyFill="1" applyBorder="1" applyAlignment="1" applyProtection="1">
      <alignment vertical="center"/>
      <protection/>
    </xf>
    <xf numFmtId="0" fontId="22" fillId="33" borderId="36" xfId="47" applyFont="1" applyFill="1" applyBorder="1" applyAlignment="1" applyProtection="1">
      <alignment vertical="center"/>
      <protection/>
    </xf>
    <xf numFmtId="0" fontId="0" fillId="35" borderId="153" xfId="47" applyFill="1" applyBorder="1" applyAlignment="1" applyProtection="1">
      <alignment vertical="center"/>
      <protection/>
    </xf>
    <xf numFmtId="0" fontId="22" fillId="33" borderId="105" xfId="47" applyFont="1" applyFill="1" applyBorder="1" applyAlignment="1" applyProtection="1">
      <alignment horizontal="center"/>
      <protection/>
    </xf>
    <xf numFmtId="0" fontId="0" fillId="35" borderId="96" xfId="47" applyFill="1" applyBorder="1" applyAlignment="1" applyProtection="1">
      <alignment horizontal="center"/>
      <protection/>
    </xf>
    <xf numFmtId="0" fontId="0" fillId="35" borderId="153" xfId="47" applyFill="1" applyBorder="1" applyAlignment="1" applyProtection="1">
      <alignment horizontal="center"/>
      <protection/>
    </xf>
    <xf numFmtId="0" fontId="22" fillId="33" borderId="115" xfId="47" applyFont="1" applyFill="1" applyBorder="1" applyAlignment="1" applyProtection="1">
      <alignment/>
      <protection/>
    </xf>
    <xf numFmtId="0" fontId="22" fillId="33" borderId="137" xfId="47" applyFont="1" applyFill="1" applyBorder="1" applyAlignment="1" applyProtection="1">
      <alignment/>
      <protection/>
    </xf>
    <xf numFmtId="0" fontId="0" fillId="33" borderId="11" xfId="47" applyFont="1" applyFill="1" applyBorder="1" applyAlignment="1" applyProtection="1">
      <alignment vertical="center"/>
      <protection/>
    </xf>
    <xf numFmtId="0" fontId="0" fillId="35" borderId="145" xfId="47" applyFill="1" applyBorder="1" applyAlignment="1" applyProtection="1">
      <alignment vertical="center"/>
      <protection/>
    </xf>
    <xf numFmtId="0" fontId="38" fillId="33" borderId="115" xfId="47" applyFont="1" applyFill="1" applyBorder="1" applyAlignment="1" applyProtection="1">
      <alignment vertical="center"/>
      <protection/>
    </xf>
    <xf numFmtId="0" fontId="22" fillId="33" borderId="137" xfId="47" applyFont="1" applyFill="1" applyBorder="1" applyAlignment="1" applyProtection="1">
      <alignment vertical="center"/>
      <protection/>
    </xf>
    <xf numFmtId="0" fontId="0" fillId="35" borderId="96" xfId="47" applyFill="1" applyBorder="1" applyAlignment="1" applyProtection="1">
      <alignment vertical="center"/>
      <protection/>
    </xf>
    <xf numFmtId="0" fontId="19" fillId="33" borderId="77" xfId="47" applyFont="1" applyFill="1" applyBorder="1" applyAlignment="1" applyProtection="1">
      <alignment horizontal="center" vertical="center"/>
      <protection/>
    </xf>
    <xf numFmtId="0" fontId="22" fillId="35" borderId="90" xfId="47" applyFont="1" applyFill="1" applyBorder="1" applyAlignment="1" applyProtection="1">
      <alignment horizontal="center" vertical="center"/>
      <protection/>
    </xf>
    <xf numFmtId="0" fontId="19" fillId="33" borderId="105" xfId="47" applyFont="1" applyFill="1" applyBorder="1" applyAlignment="1" applyProtection="1">
      <alignment vertical="center"/>
      <protection/>
    </xf>
    <xf numFmtId="3" fontId="0" fillId="35" borderId="42" xfId="47" applyNumberFormat="1" applyFill="1" applyBorder="1" applyAlignment="1" applyProtection="1">
      <alignment horizontal="center" vertical="center"/>
      <protection/>
    </xf>
    <xf numFmtId="3" fontId="0" fillId="33" borderId="105" xfId="47" applyNumberFormat="1" applyFont="1" applyFill="1" applyBorder="1" applyAlignment="1" applyProtection="1">
      <alignment horizontal="center" vertical="center"/>
      <protection/>
    </xf>
    <xf numFmtId="0" fontId="0" fillId="35" borderId="154" xfId="47" applyFill="1" applyBorder="1" applyAlignment="1" applyProtection="1">
      <alignment vertical="center"/>
      <protection/>
    </xf>
    <xf numFmtId="0" fontId="19" fillId="33" borderId="154" xfId="47" applyFont="1" applyFill="1" applyBorder="1" applyAlignment="1" applyProtection="1">
      <alignment vertical="center"/>
      <protection/>
    </xf>
    <xf numFmtId="0" fontId="0" fillId="33" borderId="155" xfId="47" applyFill="1" applyBorder="1" applyAlignment="1" applyProtection="1">
      <alignment vertical="center"/>
      <protection/>
    </xf>
    <xf numFmtId="0" fontId="38" fillId="33" borderId="102" xfId="47" applyFont="1" applyFill="1" applyBorder="1" applyAlignment="1" applyProtection="1">
      <alignment vertical="center"/>
      <protection/>
    </xf>
    <xf numFmtId="0" fontId="27" fillId="33" borderId="0" xfId="47" applyFont="1" applyFill="1" applyAlignment="1" applyProtection="1">
      <alignment vertical="center"/>
      <protection/>
    </xf>
    <xf numFmtId="0" fontId="0" fillId="33" borderId="95" xfId="47" applyFill="1" applyBorder="1" applyAlignment="1" applyProtection="1">
      <alignment vertical="center"/>
      <protection/>
    </xf>
    <xf numFmtId="0" fontId="22" fillId="33" borderId="11" xfId="47" applyFont="1" applyFill="1" applyBorder="1" applyAlignment="1" applyProtection="1">
      <alignment vertical="center"/>
      <protection/>
    </xf>
    <xf numFmtId="0" fontId="38" fillId="33" borderId="100" xfId="47" applyFont="1" applyFill="1" applyBorder="1" applyAlignment="1" applyProtection="1">
      <alignment vertical="center"/>
      <protection/>
    </xf>
    <xf numFmtId="0" fontId="38" fillId="33" borderId="101" xfId="47" applyFont="1" applyFill="1" applyBorder="1" applyAlignment="1" applyProtection="1">
      <alignment vertical="center"/>
      <protection/>
    </xf>
    <xf numFmtId="0" fontId="9" fillId="35" borderId="94" xfId="47" applyFont="1" applyFill="1" applyBorder="1" applyAlignment="1" applyProtection="1">
      <alignment vertical="center"/>
      <protection/>
    </xf>
    <xf numFmtId="0" fontId="22" fillId="33" borderId="152" xfId="47" applyFont="1" applyFill="1" applyBorder="1" applyAlignment="1" applyProtection="1">
      <alignment/>
      <protection/>
    </xf>
    <xf numFmtId="0" fontId="22" fillId="33" borderId="36" xfId="47" applyFont="1" applyFill="1" applyBorder="1" applyAlignment="1" applyProtection="1">
      <alignment/>
      <protection/>
    </xf>
    <xf numFmtId="0" fontId="22" fillId="33" borderId="0" xfId="47" applyFont="1" applyFill="1" applyBorder="1" applyAlignment="1" applyProtection="1">
      <alignment horizontal="center" vertical="center"/>
      <protection/>
    </xf>
    <xf numFmtId="0" fontId="0" fillId="33" borderId="0" xfId="47" applyFill="1" applyBorder="1" applyAlignment="1" applyProtection="1">
      <alignment horizontal="center" vertical="center"/>
      <protection/>
    </xf>
    <xf numFmtId="0" fontId="22" fillId="33" borderId="36" xfId="47" applyFont="1" applyFill="1" applyBorder="1" applyAlignment="1" applyProtection="1">
      <alignment horizontal="center" wrapText="1"/>
      <protection/>
    </xf>
    <xf numFmtId="0" fontId="0" fillId="35" borderId="153" xfId="47" applyFill="1" applyBorder="1" applyAlignment="1" applyProtection="1">
      <alignment horizontal="center" wrapText="1"/>
      <protection/>
    </xf>
    <xf numFmtId="14" fontId="0" fillId="33" borderId="48" xfId="47" applyNumberFormat="1" applyFill="1" applyBorder="1" applyAlignment="1" applyProtection="1">
      <alignment horizontal="center" vertical="center"/>
      <protection/>
    </xf>
    <xf numFmtId="0" fontId="19" fillId="33" borderId="0" xfId="47" applyFont="1" applyFill="1" applyAlignment="1" applyProtection="1">
      <alignment horizontal="center" vertical="center"/>
      <protection/>
    </xf>
    <xf numFmtId="0" fontId="27" fillId="33" borderId="0" xfId="47" applyFont="1" applyFill="1" applyAlignment="1" applyProtection="1">
      <alignment vertical="center" wrapText="1"/>
      <protection/>
    </xf>
    <xf numFmtId="0" fontId="27" fillId="33" borderId="0" xfId="47" applyFont="1" applyFill="1" applyAlignment="1" applyProtection="1">
      <alignment vertical="center" wrapText="1"/>
      <protection/>
    </xf>
    <xf numFmtId="0" fontId="36" fillId="35" borderId="0" xfId="47" applyFont="1" applyFill="1" applyAlignment="1" applyProtection="1">
      <alignment vertical="center" wrapText="1"/>
      <protection/>
    </xf>
    <xf numFmtId="0" fontId="37" fillId="33" borderId="0" xfId="47" applyFont="1" applyFill="1" applyAlignment="1" applyProtection="1">
      <alignment vertical="center" wrapText="1"/>
      <protection/>
    </xf>
    <xf numFmtId="0" fontId="0" fillId="33" borderId="0" xfId="47" applyFont="1" applyFill="1" applyBorder="1" applyAlignment="1" applyProtection="1">
      <alignment vertical="center"/>
      <protection/>
    </xf>
    <xf numFmtId="0" fontId="29" fillId="33" borderId="0" xfId="47" applyFont="1" applyFill="1" applyAlignment="1" applyProtection="1">
      <alignment horizontal="right" vertical="center"/>
      <protection/>
    </xf>
    <xf numFmtId="0" fontId="0" fillId="35" borderId="0" xfId="47" applyFill="1" applyAlignment="1" applyProtection="1">
      <alignment horizontal="right" vertical="center"/>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6">
    <dxf>
      <font>
        <color theme="0"/>
      </font>
    </dxf>
    <dxf>
      <font>
        <color theme="0"/>
      </font>
    </dxf>
    <dxf>
      <font>
        <color theme="0"/>
      </font>
    </dxf>
    <dxf>
      <font>
        <color theme="0"/>
      </font>
      <fill>
        <patternFill>
          <bgColor rgb="FFFF0000"/>
        </patternFill>
      </fill>
    </dxf>
    <dxf>
      <font>
        <color theme="0"/>
      </font>
      <fill>
        <patternFill>
          <bgColor rgb="FFFF0000"/>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ables/table1.xml><?xml version="1.0" encoding="utf-8"?>
<table xmlns="http://schemas.openxmlformats.org/spreadsheetml/2006/main" id="1" name="Tabulka1" displayName="Tabulka1" ref="B2:B6" totalsRowShown="0">
  <tableColumns count="1">
    <tableColumn id="1" name="Klasifikace příjmu-výdeje"/>
  </tableColumns>
  <tableStyleInfo name="TableStyleLight9" showFirstColumn="0" showLastColumn="0" showRowStripes="1" showColumnStripes="0"/>
</table>
</file>

<file path=xl/tables/table2.xml><?xml version="1.0" encoding="utf-8"?>
<table xmlns="http://schemas.openxmlformats.org/spreadsheetml/2006/main" id="2" name="Tabulka2" displayName="Tabulka2" ref="D2:E15" totalsRowShown="0">
  <tableColumns count="2">
    <tableColumn id="1" name="Označení ve výkazu"/>
    <tableColumn id="2" name="Pojmenování"/>
  </tableColumns>
  <tableStyleInfo name="TableStyleLight9" showFirstColumn="0" showLastColumn="0" showRowStripes="1" showColumnStripes="0"/>
</table>
</file>

<file path=xl/tables/table3.xml><?xml version="1.0" encoding="utf-8"?>
<table xmlns="http://schemas.openxmlformats.org/spreadsheetml/2006/main" id="4" name="Tabulka4" displayName="Tabulka4" ref="G2:G17" totalsRowShown="0">
  <autoFilter ref="G2:G17"/>
  <tableColumns count="1">
    <tableColumn id="1" name="Finančímu úřadu pro"/>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7999799847602844"/>
  </sheetPr>
  <dimension ref="B2:B12"/>
  <sheetViews>
    <sheetView zoomScalePageLayoutView="0" workbookViewId="0" topLeftCell="A1">
      <selection activeCell="B10" sqref="B10"/>
    </sheetView>
  </sheetViews>
  <sheetFormatPr defaultColWidth="9.00390625" defaultRowHeight="12.75"/>
  <cols>
    <col min="1" max="1" width="1.37890625" style="170" customWidth="1"/>
    <col min="2" max="2" width="92.875" style="170" customWidth="1"/>
    <col min="3" max="16384" width="9.125" style="170" customWidth="1"/>
  </cols>
  <sheetData>
    <row r="1" ht="7.5" customHeight="1" thickBot="1"/>
    <row r="2" ht="16.5" thickTop="1">
      <c r="B2" s="171"/>
    </row>
    <row r="3" ht="15.75">
      <c r="B3" s="173" t="s">
        <v>206</v>
      </c>
    </row>
    <row r="4" ht="15">
      <c r="B4" s="172"/>
    </row>
    <row r="5" ht="97.5" customHeight="1">
      <c r="B5" s="174" t="s">
        <v>210</v>
      </c>
    </row>
    <row r="6" ht="18.75" customHeight="1">
      <c r="B6" s="174" t="s">
        <v>208</v>
      </c>
    </row>
    <row r="7" ht="161.25" customHeight="1">
      <c r="B7" s="174" t="s">
        <v>540</v>
      </c>
    </row>
    <row r="8" ht="37.5" customHeight="1">
      <c r="B8" s="174" t="s">
        <v>515</v>
      </c>
    </row>
    <row r="9" ht="52.5" customHeight="1">
      <c r="B9" s="175" t="s">
        <v>518</v>
      </c>
    </row>
    <row r="10" ht="37.5" customHeight="1">
      <c r="B10" s="175" t="s">
        <v>209</v>
      </c>
    </row>
    <row r="11" ht="37.5" customHeight="1">
      <c r="B11" s="175" t="s">
        <v>211</v>
      </c>
    </row>
    <row r="12" ht="52.5" customHeight="1" thickBot="1">
      <c r="B12" s="176" t="s">
        <v>207</v>
      </c>
    </row>
    <row r="13" ht="13.5" thickTop="1"/>
  </sheetData>
  <sheetProtection sheet="1" objects="1" scenarios="1"/>
  <printOptions horizontalCentered="1" verticalCentered="1"/>
  <pageMargins left="0.7086614173228347" right="0.7086614173228347" top="0.7874015748031497"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G45"/>
  <sheetViews>
    <sheetView zoomScalePageLayoutView="0" workbookViewId="0" topLeftCell="A1">
      <selection activeCell="A1" sqref="A1:G1"/>
    </sheetView>
  </sheetViews>
  <sheetFormatPr defaultColWidth="9.00390625" defaultRowHeight="12.75"/>
  <cols>
    <col min="1" max="1" width="7.00390625" style="213" customWidth="1"/>
    <col min="2" max="3" width="12.75390625" style="213" customWidth="1"/>
    <col min="4" max="7" width="17.125" style="213" customWidth="1"/>
    <col min="8" max="16384" width="9.125" style="180" customWidth="1"/>
  </cols>
  <sheetData>
    <row r="1" spans="1:7" ht="12.75" customHeight="1" thickBot="1">
      <c r="A1" s="689" t="s">
        <v>346</v>
      </c>
      <c r="B1" s="489"/>
      <c r="C1" s="489"/>
      <c r="D1" s="489"/>
      <c r="E1" s="489"/>
      <c r="F1" s="489"/>
      <c r="G1" s="489"/>
    </row>
    <row r="2" spans="1:7" ht="22.5" customHeight="1">
      <c r="A2" s="268">
        <v>25</v>
      </c>
      <c r="B2" s="690" t="s">
        <v>489</v>
      </c>
      <c r="C2" s="691"/>
      <c r="D2" s="691"/>
      <c r="E2" s="692"/>
      <c r="F2" s="269"/>
      <c r="G2" s="183"/>
    </row>
    <row r="3" spans="1:7" ht="22.5" customHeight="1" thickBot="1">
      <c r="A3" s="270">
        <v>26</v>
      </c>
      <c r="B3" s="684" t="s">
        <v>490</v>
      </c>
      <c r="C3" s="688"/>
      <c r="D3" s="688"/>
      <c r="E3" s="647"/>
      <c r="F3" s="203"/>
      <c r="G3" s="182"/>
    </row>
    <row r="4" spans="1:7" ht="12.75" customHeight="1" thickBot="1">
      <c r="A4" s="693" t="s">
        <v>345</v>
      </c>
      <c r="B4" s="530"/>
      <c r="C4" s="530"/>
      <c r="D4" s="530"/>
      <c r="E4" s="530"/>
      <c r="F4" s="530"/>
      <c r="G4" s="530"/>
    </row>
    <row r="5" spans="1:7" ht="22.5" customHeight="1">
      <c r="A5" s="271">
        <v>27</v>
      </c>
      <c r="B5" s="571" t="s">
        <v>491</v>
      </c>
      <c r="C5" s="691"/>
      <c r="D5" s="691"/>
      <c r="E5" s="692"/>
      <c r="F5" s="272"/>
      <c r="G5" s="186"/>
    </row>
    <row r="6" spans="1:7" ht="22.5" customHeight="1">
      <c r="A6" s="246">
        <v>28</v>
      </c>
      <c r="B6" s="574" t="s">
        <v>492</v>
      </c>
      <c r="C6" s="620"/>
      <c r="D6" s="620"/>
      <c r="E6" s="621"/>
      <c r="F6" s="273"/>
      <c r="G6" s="185"/>
    </row>
    <row r="7" spans="1:7" ht="22.5" customHeight="1" thickBot="1">
      <c r="A7" s="274" t="s">
        <v>344</v>
      </c>
      <c r="B7" s="687" t="s">
        <v>493</v>
      </c>
      <c r="C7" s="688"/>
      <c r="D7" s="688"/>
      <c r="E7" s="647"/>
      <c r="F7" s="275"/>
      <c r="G7" s="184"/>
    </row>
    <row r="8" spans="1:7" ht="12.75" customHeight="1" thickBot="1">
      <c r="A8" s="689" t="s">
        <v>343</v>
      </c>
      <c r="B8" s="489"/>
      <c r="C8" s="489"/>
      <c r="D8" s="489"/>
      <c r="E8" s="489"/>
      <c r="F8" s="489"/>
      <c r="G8" s="489"/>
    </row>
    <row r="9" spans="1:7" ht="22.5" customHeight="1">
      <c r="A9" s="268">
        <v>30</v>
      </c>
      <c r="B9" s="690" t="s">
        <v>342</v>
      </c>
      <c r="C9" s="691"/>
      <c r="D9" s="691"/>
      <c r="E9" s="692"/>
      <c r="F9" s="269"/>
      <c r="G9" s="183"/>
    </row>
    <row r="10" spans="1:7" ht="22.5" customHeight="1" thickBot="1">
      <c r="A10" s="270">
        <v>31</v>
      </c>
      <c r="B10" s="684" t="s">
        <v>494</v>
      </c>
      <c r="C10" s="688"/>
      <c r="D10" s="688"/>
      <c r="E10" s="647"/>
      <c r="F10" s="203"/>
      <c r="G10" s="182"/>
    </row>
    <row r="11" spans="1:7" ht="15.75" customHeight="1">
      <c r="A11" s="702" t="s">
        <v>341</v>
      </c>
      <c r="B11" s="612"/>
      <c r="C11" s="612"/>
      <c r="D11" s="612"/>
      <c r="E11" s="612"/>
      <c r="F11" s="612"/>
      <c r="G11" s="612"/>
    </row>
    <row r="12" spans="1:7" s="276" customFormat="1" ht="39" customHeight="1" thickBot="1">
      <c r="A12" s="694" t="s">
        <v>340</v>
      </c>
      <c r="B12" s="695"/>
      <c r="C12" s="695"/>
      <c r="D12" s="695"/>
      <c r="E12" s="695"/>
      <c r="F12" s="695"/>
      <c r="G12" s="695"/>
    </row>
    <row r="13" spans="1:7" s="277" customFormat="1" ht="12" customHeight="1">
      <c r="A13" s="588" t="s">
        <v>291</v>
      </c>
      <c r="B13" s="697" t="s">
        <v>339</v>
      </c>
      <c r="C13" s="698"/>
      <c r="D13" s="697" t="s">
        <v>338</v>
      </c>
      <c r="E13" s="697" t="s">
        <v>337</v>
      </c>
      <c r="F13" s="703"/>
      <c r="G13" s="704"/>
    </row>
    <row r="14" spans="1:7" ht="39.75" customHeight="1">
      <c r="A14" s="696"/>
      <c r="B14" s="699"/>
      <c r="C14" s="700"/>
      <c r="D14" s="701"/>
      <c r="E14" s="278" t="s">
        <v>336</v>
      </c>
      <c r="F14" s="279" t="s">
        <v>335</v>
      </c>
      <c r="G14" s="280" t="s">
        <v>334</v>
      </c>
    </row>
    <row r="15" spans="1:7" ht="13.5" customHeight="1">
      <c r="A15" s="246">
        <v>0</v>
      </c>
      <c r="B15" s="705">
        <v>1</v>
      </c>
      <c r="C15" s="706"/>
      <c r="D15" s="281">
        <v>2</v>
      </c>
      <c r="E15" s="281">
        <v>3</v>
      </c>
      <c r="F15" s="256">
        <v>4</v>
      </c>
      <c r="G15" s="216">
        <v>5</v>
      </c>
    </row>
    <row r="16" spans="1:7" ht="15" customHeight="1">
      <c r="A16" s="246">
        <v>1</v>
      </c>
      <c r="B16" s="282"/>
      <c r="C16" s="283"/>
      <c r="D16" s="273"/>
      <c r="E16" s="273"/>
      <c r="F16" s="188"/>
      <c r="G16" s="187"/>
    </row>
    <row r="17" spans="1:7" ht="15" customHeight="1">
      <c r="A17" s="246">
        <v>2</v>
      </c>
      <c r="B17" s="284"/>
      <c r="C17" s="284"/>
      <c r="D17" s="273"/>
      <c r="E17" s="273"/>
      <c r="F17" s="188"/>
      <c r="G17" s="187"/>
    </row>
    <row r="18" spans="1:7" ht="15" customHeight="1">
      <c r="A18" s="246">
        <v>3</v>
      </c>
      <c r="B18" s="284"/>
      <c r="C18" s="284"/>
      <c r="D18" s="273"/>
      <c r="E18" s="273"/>
      <c r="F18" s="188"/>
      <c r="G18" s="187"/>
    </row>
    <row r="19" spans="1:7" ht="15" customHeight="1">
      <c r="A19" s="246">
        <v>4</v>
      </c>
      <c r="B19" s="284"/>
      <c r="C19" s="284"/>
      <c r="D19" s="273"/>
      <c r="E19" s="273"/>
      <c r="F19" s="188"/>
      <c r="G19" s="187"/>
    </row>
    <row r="20" spans="1:7" ht="15" customHeight="1">
      <c r="A20" s="246">
        <v>5</v>
      </c>
      <c r="B20" s="284"/>
      <c r="C20" s="284"/>
      <c r="D20" s="273"/>
      <c r="E20" s="273"/>
      <c r="F20" s="188"/>
      <c r="G20" s="187"/>
    </row>
    <row r="21" spans="1:7" ht="15" customHeight="1">
      <c r="A21" s="246">
        <v>6</v>
      </c>
      <c r="B21" s="284"/>
      <c r="C21" s="284"/>
      <c r="D21" s="273"/>
      <c r="E21" s="273"/>
      <c r="F21" s="188"/>
      <c r="G21" s="187"/>
    </row>
    <row r="22" spans="1:7" ht="15" customHeight="1">
      <c r="A22" s="246">
        <v>7</v>
      </c>
      <c r="B22" s="284"/>
      <c r="C22" s="284"/>
      <c r="D22" s="273"/>
      <c r="E22" s="273"/>
      <c r="F22" s="188"/>
      <c r="G22" s="187"/>
    </row>
    <row r="23" spans="1:7" ht="15" customHeight="1">
      <c r="A23" s="246">
        <v>8</v>
      </c>
      <c r="B23" s="284"/>
      <c r="C23" s="284"/>
      <c r="D23" s="273"/>
      <c r="E23" s="273"/>
      <c r="F23" s="188"/>
      <c r="G23" s="187"/>
    </row>
    <row r="24" spans="1:7" ht="15" customHeight="1" thickBot="1">
      <c r="A24" s="244">
        <v>9</v>
      </c>
      <c r="B24" s="711" t="s">
        <v>308</v>
      </c>
      <c r="C24" s="712"/>
      <c r="D24" s="712"/>
      <c r="E24" s="712"/>
      <c r="F24" s="203"/>
      <c r="G24" s="285"/>
    </row>
    <row r="25" spans="1:7" ht="15" customHeight="1">
      <c r="A25" s="640" t="s">
        <v>333</v>
      </c>
      <c r="B25" s="707"/>
      <c r="C25" s="707"/>
      <c r="D25" s="707"/>
      <c r="E25" s="707"/>
      <c r="F25" s="707"/>
      <c r="G25" s="707"/>
    </row>
    <row r="26" spans="1:7" ht="12" customHeight="1">
      <c r="A26" s="708" t="s">
        <v>332</v>
      </c>
      <c r="B26" s="709"/>
      <c r="C26" s="709"/>
      <c r="D26" s="709"/>
      <c r="E26" s="709"/>
      <c r="F26" s="709"/>
      <c r="G26" s="709"/>
    </row>
    <row r="27" spans="1:7" ht="12" customHeight="1" thickBot="1">
      <c r="A27" s="710" t="s">
        <v>522</v>
      </c>
      <c r="B27" s="489"/>
      <c r="C27" s="489"/>
      <c r="D27" s="489"/>
      <c r="E27" s="489"/>
      <c r="F27" s="489"/>
      <c r="G27" s="489"/>
    </row>
    <row r="28" spans="1:7" ht="15" customHeight="1">
      <c r="A28" s="588" t="s">
        <v>291</v>
      </c>
      <c r="B28" s="697" t="s">
        <v>331</v>
      </c>
      <c r="C28" s="698"/>
      <c r="D28" s="697" t="s">
        <v>330</v>
      </c>
      <c r="E28" s="697" t="s">
        <v>327</v>
      </c>
      <c r="F28" s="703"/>
      <c r="G28" s="704"/>
    </row>
    <row r="29" spans="1:7" ht="48" customHeight="1">
      <c r="A29" s="696"/>
      <c r="B29" s="699"/>
      <c r="C29" s="700"/>
      <c r="D29" s="701"/>
      <c r="E29" s="278" t="s">
        <v>326</v>
      </c>
      <c r="F29" s="279" t="s">
        <v>325</v>
      </c>
      <c r="G29" s="280" t="s">
        <v>324</v>
      </c>
    </row>
    <row r="30" spans="1:7" ht="12.75">
      <c r="A30" s="246">
        <v>0</v>
      </c>
      <c r="B30" s="705">
        <v>1</v>
      </c>
      <c r="C30" s="706"/>
      <c r="D30" s="281">
        <v>2</v>
      </c>
      <c r="E30" s="281">
        <v>3</v>
      </c>
      <c r="F30" s="256">
        <v>4</v>
      </c>
      <c r="G30" s="216">
        <v>5</v>
      </c>
    </row>
    <row r="31" spans="1:7" ht="15" customHeight="1">
      <c r="A31" s="246">
        <v>1</v>
      </c>
      <c r="B31" s="282"/>
      <c r="C31" s="283"/>
      <c r="D31" s="273"/>
      <c r="E31" s="273"/>
      <c r="F31" s="188"/>
      <c r="G31" s="187"/>
    </row>
    <row r="32" spans="1:7" ht="15" customHeight="1">
      <c r="A32" s="246">
        <v>2</v>
      </c>
      <c r="B32" s="284"/>
      <c r="C32" s="284"/>
      <c r="D32" s="273"/>
      <c r="E32" s="273"/>
      <c r="F32" s="188"/>
      <c r="G32" s="187"/>
    </row>
    <row r="33" spans="1:7" ht="15" customHeight="1">
      <c r="A33" s="246">
        <v>3</v>
      </c>
      <c r="B33" s="284"/>
      <c r="C33" s="284"/>
      <c r="D33" s="273"/>
      <c r="E33" s="273"/>
      <c r="F33" s="188"/>
      <c r="G33" s="187"/>
    </row>
    <row r="34" spans="1:7" ht="15" customHeight="1">
      <c r="A34" s="246">
        <v>4</v>
      </c>
      <c r="B34" s="284"/>
      <c r="C34" s="284"/>
      <c r="D34" s="273"/>
      <c r="E34" s="273"/>
      <c r="F34" s="188"/>
      <c r="G34" s="187"/>
    </row>
    <row r="35" spans="1:7" ht="15" customHeight="1" thickBot="1">
      <c r="A35" s="244">
        <v>5</v>
      </c>
      <c r="B35" s="713" t="s">
        <v>308</v>
      </c>
      <c r="C35" s="712"/>
      <c r="D35" s="712"/>
      <c r="E35" s="712"/>
      <c r="F35" s="203"/>
      <c r="G35" s="285"/>
    </row>
    <row r="36" spans="1:7" ht="15" customHeight="1" thickBot="1">
      <c r="A36" s="710" t="s">
        <v>521</v>
      </c>
      <c r="B36" s="489"/>
      <c r="C36" s="489"/>
      <c r="D36" s="489"/>
      <c r="E36" s="489"/>
      <c r="F36" s="489"/>
      <c r="G36" s="489"/>
    </row>
    <row r="37" spans="1:7" ht="15" customHeight="1">
      <c r="A37" s="588" t="s">
        <v>291</v>
      </c>
      <c r="B37" s="697" t="s">
        <v>329</v>
      </c>
      <c r="C37" s="698"/>
      <c r="D37" s="697" t="s">
        <v>328</v>
      </c>
      <c r="E37" s="697" t="s">
        <v>327</v>
      </c>
      <c r="F37" s="703"/>
      <c r="G37" s="704"/>
    </row>
    <row r="38" spans="1:7" ht="48" customHeight="1">
      <c r="A38" s="696"/>
      <c r="B38" s="699"/>
      <c r="C38" s="700"/>
      <c r="D38" s="701"/>
      <c r="E38" s="278" t="s">
        <v>519</v>
      </c>
      <c r="F38" s="279" t="s">
        <v>325</v>
      </c>
      <c r="G38" s="280" t="s">
        <v>520</v>
      </c>
    </row>
    <row r="39" spans="1:7" ht="12.75" customHeight="1">
      <c r="A39" s="246">
        <v>0</v>
      </c>
      <c r="B39" s="705">
        <v>1</v>
      </c>
      <c r="C39" s="706"/>
      <c r="D39" s="281">
        <v>2</v>
      </c>
      <c r="E39" s="281">
        <v>3</v>
      </c>
      <c r="F39" s="256">
        <v>4</v>
      </c>
      <c r="G39" s="216">
        <v>5</v>
      </c>
    </row>
    <row r="40" spans="1:7" ht="15" customHeight="1">
      <c r="A40" s="246">
        <v>1</v>
      </c>
      <c r="B40" s="282"/>
      <c r="C40" s="283"/>
      <c r="D40" s="273"/>
      <c r="E40" s="273"/>
      <c r="F40" s="188"/>
      <c r="G40" s="187"/>
    </row>
    <row r="41" spans="1:7" ht="15" customHeight="1">
      <c r="A41" s="246">
        <v>2</v>
      </c>
      <c r="B41" s="284"/>
      <c r="C41" s="284"/>
      <c r="D41" s="273"/>
      <c r="E41" s="273"/>
      <c r="F41" s="188"/>
      <c r="G41" s="187"/>
    </row>
    <row r="42" spans="1:7" ht="15" customHeight="1">
      <c r="A42" s="246">
        <v>3</v>
      </c>
      <c r="B42" s="284"/>
      <c r="C42" s="284"/>
      <c r="D42" s="273"/>
      <c r="E42" s="273"/>
      <c r="F42" s="188"/>
      <c r="G42" s="187"/>
    </row>
    <row r="43" spans="1:7" ht="15" customHeight="1">
      <c r="A43" s="246">
        <v>4</v>
      </c>
      <c r="B43" s="284"/>
      <c r="C43" s="284"/>
      <c r="D43" s="273"/>
      <c r="E43" s="273"/>
      <c r="F43" s="188"/>
      <c r="G43" s="187"/>
    </row>
    <row r="44" spans="1:7" ht="15" customHeight="1" thickBot="1">
      <c r="A44" s="244">
        <v>5</v>
      </c>
      <c r="B44" s="713" t="s">
        <v>308</v>
      </c>
      <c r="C44" s="712"/>
      <c r="D44" s="712"/>
      <c r="E44" s="712"/>
      <c r="F44" s="203"/>
      <c r="G44" s="285"/>
    </row>
    <row r="45" spans="1:7" ht="12" customHeight="1">
      <c r="A45" s="642">
        <v>5</v>
      </c>
      <c r="B45" s="643"/>
      <c r="C45" s="643"/>
      <c r="D45" s="643"/>
      <c r="E45" s="643"/>
      <c r="F45" s="643"/>
      <c r="G45" s="643"/>
    </row>
  </sheetData>
  <sheetProtection sheet="1" objects="1" scenarios="1"/>
  <mergeCells count="35">
    <mergeCell ref="B44:E44"/>
    <mergeCell ref="A45:G45"/>
    <mergeCell ref="B30:C30"/>
    <mergeCell ref="B35:E35"/>
    <mergeCell ref="A36:G36"/>
    <mergeCell ref="A37:A38"/>
    <mergeCell ref="B37:C38"/>
    <mergeCell ref="D37:D38"/>
    <mergeCell ref="E37:G37"/>
    <mergeCell ref="B39:C39"/>
    <mergeCell ref="B15:C15"/>
    <mergeCell ref="A25:G25"/>
    <mergeCell ref="A26:G26"/>
    <mergeCell ref="A27:G27"/>
    <mergeCell ref="B24:E24"/>
    <mergeCell ref="A28:A29"/>
    <mergeCell ref="B28:C29"/>
    <mergeCell ref="D28:D29"/>
    <mergeCell ref="E28:G28"/>
    <mergeCell ref="A8:G8"/>
    <mergeCell ref="B9:E9"/>
    <mergeCell ref="A12:G12"/>
    <mergeCell ref="A13:A14"/>
    <mergeCell ref="B13:C14"/>
    <mergeCell ref="D13:D14"/>
    <mergeCell ref="B10:E10"/>
    <mergeCell ref="A11:G11"/>
    <mergeCell ref="E13:G13"/>
    <mergeCell ref="B7:E7"/>
    <mergeCell ref="A1:G1"/>
    <mergeCell ref="B2:E2"/>
    <mergeCell ref="B3:E3"/>
    <mergeCell ref="A4:G4"/>
    <mergeCell ref="B5:E5"/>
    <mergeCell ref="B6:E6"/>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E41"/>
  <sheetViews>
    <sheetView zoomScalePageLayoutView="0" workbookViewId="0" topLeftCell="A1">
      <selection activeCell="A1" sqref="A1:E1"/>
    </sheetView>
  </sheetViews>
  <sheetFormatPr defaultColWidth="9.00390625" defaultRowHeight="12.75"/>
  <cols>
    <col min="1" max="1" width="6.75390625" style="213" customWidth="1"/>
    <col min="2" max="2" width="39.125" style="213" customWidth="1"/>
    <col min="3" max="5" width="17.75390625" style="213" customWidth="1"/>
    <col min="6" max="16384" width="9.125" style="180" customWidth="1"/>
  </cols>
  <sheetData>
    <row r="1" spans="1:5" ht="25.5" customHeight="1" thickBot="1">
      <c r="A1" s="715" t="s">
        <v>388</v>
      </c>
      <c r="B1" s="716"/>
      <c r="C1" s="716"/>
      <c r="D1" s="716"/>
      <c r="E1" s="716"/>
    </row>
    <row r="2" spans="1:5" ht="12" customHeight="1">
      <c r="A2" s="633" t="s">
        <v>291</v>
      </c>
      <c r="B2" s="635" t="s">
        <v>290</v>
      </c>
      <c r="C2" s="718"/>
      <c r="D2" s="622" t="s">
        <v>289</v>
      </c>
      <c r="E2" s="719"/>
    </row>
    <row r="3" spans="1:5" ht="12" customHeight="1">
      <c r="A3" s="717"/>
      <c r="B3" s="637"/>
      <c r="C3" s="638"/>
      <c r="D3" s="242" t="s">
        <v>288</v>
      </c>
      <c r="E3" s="243" t="s">
        <v>287</v>
      </c>
    </row>
    <row r="4" spans="1:5" ht="36" customHeight="1">
      <c r="A4" s="221">
        <v>1</v>
      </c>
      <c r="B4" s="614" t="s">
        <v>495</v>
      </c>
      <c r="C4" s="714"/>
      <c r="D4" s="181"/>
      <c r="E4" s="220"/>
    </row>
    <row r="5" spans="1:5" ht="27" customHeight="1" thickBot="1">
      <c r="A5" s="244">
        <v>2</v>
      </c>
      <c r="B5" s="687" t="s">
        <v>497</v>
      </c>
      <c r="C5" s="720"/>
      <c r="D5" s="203"/>
      <c r="E5" s="245"/>
    </row>
    <row r="6" spans="1:5" ht="12" customHeight="1" thickBot="1">
      <c r="A6" s="727" t="s">
        <v>387</v>
      </c>
      <c r="B6" s="728"/>
      <c r="C6" s="728"/>
      <c r="D6" s="728"/>
      <c r="E6" s="728"/>
    </row>
    <row r="7" spans="1:5" ht="12" customHeight="1">
      <c r="A7" s="633" t="s">
        <v>291</v>
      </c>
      <c r="B7" s="635" t="s">
        <v>290</v>
      </c>
      <c r="C7" s="718"/>
      <c r="D7" s="622" t="s">
        <v>289</v>
      </c>
      <c r="E7" s="719"/>
    </row>
    <row r="8" spans="1:5" ht="12" customHeight="1">
      <c r="A8" s="717"/>
      <c r="B8" s="637"/>
      <c r="C8" s="638"/>
      <c r="D8" s="242" t="s">
        <v>288</v>
      </c>
      <c r="E8" s="243" t="s">
        <v>287</v>
      </c>
    </row>
    <row r="9" spans="1:5" ht="16.5" customHeight="1">
      <c r="A9" s="246">
        <v>1</v>
      </c>
      <c r="B9" s="619" t="s">
        <v>386</v>
      </c>
      <c r="C9" s="621"/>
      <c r="D9" s="181"/>
      <c r="E9" s="247"/>
    </row>
    <row r="10" spans="1:5" ht="16.5" customHeight="1">
      <c r="A10" s="246">
        <v>2</v>
      </c>
      <c r="B10" s="619" t="s">
        <v>385</v>
      </c>
      <c r="C10" s="621"/>
      <c r="D10" s="181"/>
      <c r="E10" s="247"/>
    </row>
    <row r="11" spans="1:5" ht="16.5" customHeight="1">
      <c r="A11" s="248">
        <v>3</v>
      </c>
      <c r="B11" s="619" t="s">
        <v>304</v>
      </c>
      <c r="C11" s="621"/>
      <c r="D11" s="188" t="s">
        <v>200</v>
      </c>
      <c r="E11" s="187" t="s">
        <v>200</v>
      </c>
    </row>
    <row r="12" spans="1:5" ht="16.5" customHeight="1">
      <c r="A12" s="221">
        <v>4</v>
      </c>
      <c r="B12" s="619" t="s">
        <v>384</v>
      </c>
      <c r="C12" s="621"/>
      <c r="D12" s="181">
        <f>SUM(D9:D10)</f>
        <v>0</v>
      </c>
      <c r="E12" s="220"/>
    </row>
    <row r="13" spans="1:5" ht="16.5" customHeight="1" thickBot="1">
      <c r="A13" s="244" t="s">
        <v>383</v>
      </c>
      <c r="B13" s="582" t="s">
        <v>382</v>
      </c>
      <c r="C13" s="647"/>
      <c r="D13" s="203"/>
      <c r="E13" s="245"/>
    </row>
    <row r="14" spans="1:5" ht="14.25" thickBot="1">
      <c r="A14" s="721" t="s">
        <v>381</v>
      </c>
      <c r="B14" s="489"/>
      <c r="C14" s="722" t="s">
        <v>380</v>
      </c>
      <c r="D14" s="723"/>
      <c r="E14" s="249"/>
    </row>
    <row r="15" spans="1:5" ht="12" customHeight="1">
      <c r="A15" s="633" t="s">
        <v>291</v>
      </c>
      <c r="B15" s="635" t="s">
        <v>290</v>
      </c>
      <c r="C15" s="718"/>
      <c r="D15" s="622" t="s">
        <v>289</v>
      </c>
      <c r="E15" s="719"/>
    </row>
    <row r="16" spans="1:5" ht="12" customHeight="1">
      <c r="A16" s="717"/>
      <c r="B16" s="637"/>
      <c r="C16" s="638"/>
      <c r="D16" s="242" t="s">
        <v>288</v>
      </c>
      <c r="E16" s="243" t="s">
        <v>287</v>
      </c>
    </row>
    <row r="17" spans="1:5" ht="25.5" customHeight="1">
      <c r="A17" s="248" t="s">
        <v>379</v>
      </c>
      <c r="B17" s="574" t="s">
        <v>378</v>
      </c>
      <c r="C17" s="576"/>
      <c r="D17" s="250"/>
      <c r="E17" s="247"/>
    </row>
    <row r="18" spans="1:5" ht="25.5" customHeight="1">
      <c r="A18" s="248" t="s">
        <v>377</v>
      </c>
      <c r="B18" s="574" t="s">
        <v>376</v>
      </c>
      <c r="C18" s="576"/>
      <c r="D18" s="251"/>
      <c r="E18" s="220"/>
    </row>
    <row r="19" spans="1:5" ht="25.5" customHeight="1">
      <c r="A19" s="248" t="s">
        <v>375</v>
      </c>
      <c r="B19" s="574" t="s">
        <v>374</v>
      </c>
      <c r="C19" s="576"/>
      <c r="D19" s="251"/>
      <c r="E19" s="220"/>
    </row>
    <row r="20" spans="1:5" ht="25.5" customHeight="1">
      <c r="A20" s="248">
        <v>4</v>
      </c>
      <c r="B20" s="574" t="s">
        <v>496</v>
      </c>
      <c r="C20" s="576"/>
      <c r="D20" s="251">
        <v>0</v>
      </c>
      <c r="E20" s="220"/>
    </row>
    <row r="21" spans="1:5" ht="34.5" customHeight="1" thickBot="1">
      <c r="A21" s="248">
        <v>5</v>
      </c>
      <c r="B21" s="574" t="s">
        <v>373</v>
      </c>
      <c r="C21" s="576"/>
      <c r="D21" s="251">
        <v>0</v>
      </c>
      <c r="E21" s="220"/>
    </row>
    <row r="22" spans="1:5" ht="14.25" thickBot="1">
      <c r="A22" s="727" t="s">
        <v>372</v>
      </c>
      <c r="B22" s="530"/>
      <c r="C22" s="530"/>
      <c r="D22" s="530"/>
      <c r="E22" s="530"/>
    </row>
    <row r="23" spans="1:5" ht="12" customHeight="1">
      <c r="A23" s="724" t="s">
        <v>291</v>
      </c>
      <c r="B23" s="252" t="s">
        <v>371</v>
      </c>
      <c r="C23" s="252" t="s">
        <v>370</v>
      </c>
      <c r="D23" s="252" t="s">
        <v>370</v>
      </c>
      <c r="E23" s="253" t="s">
        <v>369</v>
      </c>
    </row>
    <row r="24" spans="1:5" ht="12" customHeight="1">
      <c r="A24" s="725"/>
      <c r="B24" s="254" t="s">
        <v>368</v>
      </c>
      <c r="C24" s="254" t="s">
        <v>367</v>
      </c>
      <c r="D24" s="254" t="s">
        <v>366</v>
      </c>
      <c r="E24" s="255" t="s">
        <v>365</v>
      </c>
    </row>
    <row r="25" spans="1:5" ht="12" customHeight="1">
      <c r="A25" s="726"/>
      <c r="B25" s="254" t="s">
        <v>364</v>
      </c>
      <c r="C25" s="254"/>
      <c r="D25" s="254"/>
      <c r="E25" s="255" t="s">
        <v>363</v>
      </c>
    </row>
    <row r="26" spans="1:5" ht="12" customHeight="1">
      <c r="A26" s="246">
        <v>0</v>
      </c>
      <c r="B26" s="256">
        <v>1</v>
      </c>
      <c r="C26" s="256">
        <v>2</v>
      </c>
      <c r="D26" s="256">
        <v>3</v>
      </c>
      <c r="E26" s="216">
        <v>4</v>
      </c>
    </row>
    <row r="27" spans="1:5" ht="16.5" customHeight="1">
      <c r="A27" s="257">
        <v>1</v>
      </c>
      <c r="B27" s="225" t="s">
        <v>362</v>
      </c>
      <c r="C27" s="188"/>
      <c r="D27" s="188"/>
      <c r="E27" s="187">
        <f>C27+D27</f>
        <v>0</v>
      </c>
    </row>
    <row r="28" spans="1:5" ht="25.5" customHeight="1">
      <c r="A28" s="221">
        <v>2</v>
      </c>
      <c r="B28" s="223" t="s">
        <v>361</v>
      </c>
      <c r="C28" s="188"/>
      <c r="D28" s="188"/>
      <c r="E28" s="187">
        <f aca="true" t="shared" si="0" ref="E28:E33">C28+D28</f>
        <v>0</v>
      </c>
    </row>
    <row r="29" spans="1:5" ht="25.5" customHeight="1">
      <c r="A29" s="221">
        <v>3</v>
      </c>
      <c r="B29" s="231" t="s">
        <v>360</v>
      </c>
      <c r="C29" s="188"/>
      <c r="D29" s="188"/>
      <c r="E29" s="187">
        <f t="shared" si="0"/>
        <v>0</v>
      </c>
    </row>
    <row r="30" spans="1:5" ht="25.5" customHeight="1">
      <c r="A30" s="221">
        <v>4</v>
      </c>
      <c r="B30" s="223" t="s">
        <v>359</v>
      </c>
      <c r="C30" s="188"/>
      <c r="D30" s="188"/>
      <c r="E30" s="187">
        <f t="shared" si="0"/>
        <v>0</v>
      </c>
    </row>
    <row r="31" spans="1:5" ht="25.5" customHeight="1">
      <c r="A31" s="221">
        <v>5</v>
      </c>
      <c r="B31" s="224" t="s">
        <v>358</v>
      </c>
      <c r="C31" s="188"/>
      <c r="D31" s="188"/>
      <c r="E31" s="187">
        <f t="shared" si="0"/>
        <v>0</v>
      </c>
    </row>
    <row r="32" spans="1:5" ht="36" customHeight="1">
      <c r="A32" s="246">
        <v>6</v>
      </c>
      <c r="B32" s="224" t="s">
        <v>357</v>
      </c>
      <c r="C32" s="188"/>
      <c r="D32" s="188"/>
      <c r="E32" s="187">
        <f t="shared" si="0"/>
        <v>0</v>
      </c>
    </row>
    <row r="33" spans="1:5" ht="25.5" customHeight="1">
      <c r="A33" s="246">
        <v>7</v>
      </c>
      <c r="B33" s="223" t="s">
        <v>356</v>
      </c>
      <c r="C33" s="188"/>
      <c r="D33" s="188"/>
      <c r="E33" s="187">
        <f t="shared" si="0"/>
        <v>0</v>
      </c>
    </row>
    <row r="34" spans="1:5" ht="16.5" customHeight="1">
      <c r="A34" s="246">
        <v>8</v>
      </c>
      <c r="B34" s="225" t="s">
        <v>304</v>
      </c>
      <c r="C34" s="188" t="s">
        <v>200</v>
      </c>
      <c r="D34" s="188" t="s">
        <v>200</v>
      </c>
      <c r="E34" s="187" t="s">
        <v>200</v>
      </c>
    </row>
    <row r="35" spans="1:5" ht="25.5" customHeight="1" thickBot="1">
      <c r="A35" s="244">
        <v>9</v>
      </c>
      <c r="B35" s="258" t="s">
        <v>355</v>
      </c>
      <c r="C35" s="259"/>
      <c r="D35" s="259"/>
      <c r="E35" s="187">
        <f>C35+D35</f>
        <v>0</v>
      </c>
    </row>
    <row r="36" spans="1:5" ht="13.5" thickBot="1">
      <c r="A36" s="260" t="s">
        <v>354</v>
      </c>
      <c r="B36" s="210"/>
      <c r="C36" s="210"/>
      <c r="D36" s="210"/>
      <c r="E36" s="210"/>
    </row>
    <row r="37" spans="1:5" ht="12" customHeight="1">
      <c r="A37" s="633" t="s">
        <v>291</v>
      </c>
      <c r="B37" s="729" t="s">
        <v>290</v>
      </c>
      <c r="C37" s="261" t="s">
        <v>353</v>
      </c>
      <c r="D37" s="622" t="s">
        <v>352</v>
      </c>
      <c r="E37" s="719"/>
    </row>
    <row r="38" spans="1:5" ht="12" customHeight="1">
      <c r="A38" s="717"/>
      <c r="B38" s="730"/>
      <c r="C38" s="262" t="s">
        <v>351</v>
      </c>
      <c r="D38" s="242" t="s">
        <v>288</v>
      </c>
      <c r="E38" s="243" t="s">
        <v>287</v>
      </c>
    </row>
    <row r="39" spans="1:5" ht="18" customHeight="1">
      <c r="A39" s="201">
        <v>1</v>
      </c>
      <c r="B39" s="263" t="s">
        <v>350</v>
      </c>
      <c r="C39" s="264" t="s">
        <v>349</v>
      </c>
      <c r="D39" s="188">
        <f>'Přehled údajů k přiznání'!H37</f>
        <v>46077</v>
      </c>
      <c r="E39" s="247"/>
    </row>
    <row r="40" spans="1:5" ht="25.5" customHeight="1" thickBot="1">
      <c r="A40" s="265">
        <v>2</v>
      </c>
      <c r="B40" s="266" t="s">
        <v>348</v>
      </c>
      <c r="C40" s="264" t="s">
        <v>347</v>
      </c>
      <c r="D40" s="259">
        <v>0</v>
      </c>
      <c r="E40" s="267"/>
    </row>
    <row r="41" spans="1:5" ht="12" customHeight="1">
      <c r="A41" s="642">
        <v>6</v>
      </c>
      <c r="B41" s="642"/>
      <c r="C41" s="642"/>
      <c r="D41" s="642"/>
      <c r="E41" s="642"/>
    </row>
  </sheetData>
  <sheetProtection sheet="1" objects="1" scenarios="1"/>
  <mergeCells count="31">
    <mergeCell ref="A37:A38"/>
    <mergeCell ref="B37:B38"/>
    <mergeCell ref="D37:E37"/>
    <mergeCell ref="A41:E41"/>
    <mergeCell ref="B18:C18"/>
    <mergeCell ref="B19:C19"/>
    <mergeCell ref="B20:C20"/>
    <mergeCell ref="A23:A25"/>
    <mergeCell ref="A22:E22"/>
    <mergeCell ref="A6:E6"/>
    <mergeCell ref="A7:A8"/>
    <mergeCell ref="B7:C8"/>
    <mergeCell ref="D7:E7"/>
    <mergeCell ref="B9:C9"/>
    <mergeCell ref="B21:C21"/>
    <mergeCell ref="B10:C10"/>
    <mergeCell ref="A15:A16"/>
    <mergeCell ref="B15:C16"/>
    <mergeCell ref="B17:C17"/>
    <mergeCell ref="B5:C5"/>
    <mergeCell ref="B12:C12"/>
    <mergeCell ref="B13:C13"/>
    <mergeCell ref="A14:B14"/>
    <mergeCell ref="C14:D14"/>
    <mergeCell ref="D15:E15"/>
    <mergeCell ref="B4:C4"/>
    <mergeCell ref="A1:E1"/>
    <mergeCell ref="A2:A3"/>
    <mergeCell ref="B2:C3"/>
    <mergeCell ref="D2:E2"/>
    <mergeCell ref="B11:C11"/>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D41"/>
  <sheetViews>
    <sheetView zoomScalePageLayoutView="0" workbookViewId="0" topLeftCell="A1">
      <selection activeCell="A1" sqref="A1:A2"/>
    </sheetView>
  </sheetViews>
  <sheetFormatPr defaultColWidth="9.00390625" defaultRowHeight="12.75"/>
  <cols>
    <col min="1" max="1" width="6.75390625" style="180" customWidth="1"/>
    <col min="2" max="2" width="59.625" style="213" customWidth="1"/>
    <col min="3" max="4" width="17.125" style="213" customWidth="1"/>
    <col min="5" max="16384" width="9.125" style="180" customWidth="1"/>
  </cols>
  <sheetData>
    <row r="1" spans="1:4" s="214" customFormat="1" ht="12" customHeight="1">
      <c r="A1" s="733" t="s">
        <v>291</v>
      </c>
      <c r="B1" s="735"/>
      <c r="C1" s="737" t="s">
        <v>289</v>
      </c>
      <c r="D1" s="738"/>
    </row>
    <row r="2" spans="1:4" s="214" customFormat="1" ht="12" customHeight="1">
      <c r="A2" s="734"/>
      <c r="B2" s="736"/>
      <c r="C2" s="215" t="s">
        <v>288</v>
      </c>
      <c r="D2" s="216" t="s">
        <v>287</v>
      </c>
    </row>
    <row r="3" spans="1:4" ht="67.5" customHeight="1">
      <c r="A3" s="217">
        <v>200</v>
      </c>
      <c r="B3" s="218" t="s">
        <v>416</v>
      </c>
      <c r="C3" s="219">
        <f>SUM('str 2'!E5,'str 2'!E15,-'str 2'!E30)</f>
        <v>21625</v>
      </c>
      <c r="D3" s="220"/>
    </row>
    <row r="4" spans="1:4" ht="16.5" customHeight="1">
      <c r="A4" s="221">
        <v>201</v>
      </c>
      <c r="B4" s="222" t="s">
        <v>415</v>
      </c>
      <c r="C4" s="181"/>
      <c r="D4" s="220"/>
    </row>
    <row r="5" spans="1:4" ht="21.75" customHeight="1">
      <c r="A5" s="221" t="s">
        <v>414</v>
      </c>
      <c r="B5" s="223" t="s">
        <v>413</v>
      </c>
      <c r="C5" s="181"/>
      <c r="D5" s="220"/>
    </row>
    <row r="6" spans="1:4" ht="67.5" customHeight="1" thickBot="1">
      <c r="A6" s="221">
        <v>220</v>
      </c>
      <c r="B6" s="224" t="s">
        <v>412</v>
      </c>
      <c r="C6" s="181">
        <f>C3-C4-C5</f>
        <v>21625</v>
      </c>
      <c r="D6" s="220"/>
    </row>
    <row r="7" spans="1:4" ht="3" customHeight="1" thickBot="1">
      <c r="A7" s="609"/>
      <c r="B7" s="530"/>
      <c r="C7" s="530"/>
      <c r="D7" s="530"/>
    </row>
    <row r="8" spans="1:4" ht="12" customHeight="1">
      <c r="A8" s="733" t="s">
        <v>291</v>
      </c>
      <c r="B8" s="735"/>
      <c r="C8" s="737" t="s">
        <v>289</v>
      </c>
      <c r="D8" s="738"/>
    </row>
    <row r="9" spans="1:4" ht="12" customHeight="1">
      <c r="A9" s="734"/>
      <c r="B9" s="736"/>
      <c r="C9" s="215" t="s">
        <v>288</v>
      </c>
      <c r="D9" s="216" t="s">
        <v>287</v>
      </c>
    </row>
    <row r="10" spans="1:4" ht="16.5" customHeight="1">
      <c r="A10" s="217">
        <v>230</v>
      </c>
      <c r="B10" s="225" t="s">
        <v>411</v>
      </c>
      <c r="C10" s="219">
        <f>'str 5'!F24</f>
        <v>0</v>
      </c>
      <c r="D10" s="226"/>
    </row>
    <row r="11" spans="1:4" ht="36" customHeight="1">
      <c r="A11" s="221" t="s">
        <v>410</v>
      </c>
      <c r="B11" s="224" t="s">
        <v>409</v>
      </c>
      <c r="C11" s="181">
        <v>0</v>
      </c>
      <c r="D11" s="220"/>
    </row>
    <row r="12" spans="1:4" ht="16.5" customHeight="1">
      <c r="A12" s="221">
        <v>241</v>
      </c>
      <c r="B12" s="222"/>
      <c r="C12" s="181">
        <v>0</v>
      </c>
      <c r="D12" s="220"/>
    </row>
    <row r="13" spans="1:4" ht="36" customHeight="1">
      <c r="A13" s="221">
        <v>242</v>
      </c>
      <c r="B13" s="224" t="s">
        <v>408</v>
      </c>
      <c r="C13" s="181">
        <f>'str 5'!F35</f>
        <v>0</v>
      </c>
      <c r="D13" s="220"/>
    </row>
    <row r="14" spans="1:4" ht="21.75" customHeight="1">
      <c r="A14" s="221">
        <v>243</v>
      </c>
      <c r="B14" s="224" t="s">
        <v>407</v>
      </c>
      <c r="C14" s="181">
        <f>'str 5'!F44</f>
        <v>0</v>
      </c>
      <c r="D14" s="220"/>
    </row>
    <row r="15" spans="1:4" ht="48" customHeight="1" thickBot="1">
      <c r="A15" s="221">
        <v>250</v>
      </c>
      <c r="B15" s="224" t="s">
        <v>406</v>
      </c>
      <c r="C15" s="181">
        <f>MAX(C6-C10-C11-C12-C13-C14,0)</f>
        <v>21625</v>
      </c>
      <c r="D15" s="220"/>
    </row>
    <row r="16" spans="1:4" ht="3" customHeight="1" thickBot="1">
      <c r="A16" s="609"/>
      <c r="B16" s="530"/>
      <c r="C16" s="530"/>
      <c r="D16" s="530"/>
    </row>
    <row r="17" spans="1:4" ht="21.75" customHeight="1">
      <c r="A17" s="227">
        <v>251</v>
      </c>
      <c r="B17" s="228" t="s">
        <v>405</v>
      </c>
      <c r="C17" s="229">
        <f>C15</f>
        <v>21625</v>
      </c>
      <c r="D17" s="230"/>
    </row>
    <row r="18" spans="1:4" ht="21.75" customHeight="1">
      <c r="A18" s="221">
        <v>260</v>
      </c>
      <c r="B18" s="223" t="s">
        <v>404</v>
      </c>
      <c r="C18" s="181">
        <v>0</v>
      </c>
      <c r="D18" s="220"/>
    </row>
    <row r="19" spans="1:4" ht="48" customHeight="1" thickBot="1">
      <c r="A19" s="221">
        <v>270</v>
      </c>
      <c r="B19" s="231" t="s">
        <v>403</v>
      </c>
      <c r="C19" s="181">
        <v>0</v>
      </c>
      <c r="D19" s="220"/>
    </row>
    <row r="20" spans="1:4" ht="3" customHeight="1" thickBot="1">
      <c r="A20" s="609"/>
      <c r="B20" s="530"/>
      <c r="C20" s="530"/>
      <c r="D20" s="530"/>
    </row>
    <row r="21" spans="1:4" ht="21.75" customHeight="1">
      <c r="A21" s="227">
        <v>280</v>
      </c>
      <c r="B21" s="228" t="s">
        <v>402</v>
      </c>
      <c r="C21" s="232">
        <v>0.19</v>
      </c>
      <c r="D21" s="230"/>
    </row>
    <row r="22" spans="1:4" ht="16.5" customHeight="1" thickBot="1">
      <c r="A22" s="221">
        <v>290</v>
      </c>
      <c r="B22" s="222" t="s">
        <v>401</v>
      </c>
      <c r="C22" s="181">
        <v>0</v>
      </c>
      <c r="D22" s="220"/>
    </row>
    <row r="23" spans="1:4" ht="3" customHeight="1" thickBot="1">
      <c r="A23" s="609"/>
      <c r="B23" s="530"/>
      <c r="C23" s="530"/>
      <c r="D23" s="530"/>
    </row>
    <row r="24" spans="1:4" ht="21.75" customHeight="1">
      <c r="A24" s="227">
        <v>300</v>
      </c>
      <c r="B24" s="228" t="s">
        <v>400</v>
      </c>
      <c r="C24" s="229">
        <v>0</v>
      </c>
      <c r="D24" s="230"/>
    </row>
    <row r="25" spans="1:4" ht="16.5" customHeight="1">
      <c r="A25" s="221">
        <v>301</v>
      </c>
      <c r="B25" s="222"/>
      <c r="C25" s="181"/>
      <c r="D25" s="220"/>
    </row>
    <row r="26" spans="1:4" ht="16.5" customHeight="1" thickBot="1">
      <c r="A26" s="221">
        <v>310</v>
      </c>
      <c r="B26" s="222" t="s">
        <v>399</v>
      </c>
      <c r="C26" s="181">
        <v>0</v>
      </c>
      <c r="D26" s="220"/>
    </row>
    <row r="27" spans="1:4" ht="3" customHeight="1" thickBot="1">
      <c r="A27" s="609"/>
      <c r="B27" s="530"/>
      <c r="C27" s="530"/>
      <c r="D27" s="530"/>
    </row>
    <row r="28" spans="1:4" ht="21.75" customHeight="1">
      <c r="A28" s="227">
        <v>320</v>
      </c>
      <c r="B28" s="233" t="s">
        <v>398</v>
      </c>
      <c r="C28" s="229">
        <v>0</v>
      </c>
      <c r="D28" s="230"/>
    </row>
    <row r="29" spans="1:4" ht="16.5" customHeight="1" thickBot="1">
      <c r="A29" s="221">
        <v>330</v>
      </c>
      <c r="B29" s="234" t="s">
        <v>397</v>
      </c>
      <c r="C29" s="181">
        <v>0</v>
      </c>
      <c r="D29" s="220"/>
    </row>
    <row r="30" spans="1:4" ht="3" customHeight="1" thickBot="1">
      <c r="A30" s="609"/>
      <c r="B30" s="530"/>
      <c r="C30" s="530"/>
      <c r="D30" s="530"/>
    </row>
    <row r="31" spans="1:4" ht="16.5" customHeight="1">
      <c r="A31" s="227" t="s">
        <v>396</v>
      </c>
      <c r="B31" s="235" t="s">
        <v>395</v>
      </c>
      <c r="C31" s="229">
        <v>0</v>
      </c>
      <c r="D31" s="230"/>
    </row>
    <row r="32" spans="1:4" ht="16.5" customHeight="1">
      <c r="A32" s="221">
        <v>332</v>
      </c>
      <c r="B32" s="236" t="s">
        <v>394</v>
      </c>
      <c r="C32" s="237">
        <v>0.15</v>
      </c>
      <c r="D32" s="220"/>
    </row>
    <row r="33" spans="1:4" ht="21.75" customHeight="1">
      <c r="A33" s="221">
        <v>333</v>
      </c>
      <c r="B33" s="236" t="s">
        <v>393</v>
      </c>
      <c r="C33" s="181">
        <v>0</v>
      </c>
      <c r="D33" s="220"/>
    </row>
    <row r="34" spans="1:4" ht="21.75" customHeight="1">
      <c r="A34" s="221">
        <v>334</v>
      </c>
      <c r="B34" s="236" t="s">
        <v>392</v>
      </c>
      <c r="C34" s="181">
        <v>0</v>
      </c>
      <c r="D34" s="220"/>
    </row>
    <row r="35" spans="1:4" ht="21.75" customHeight="1" thickBot="1">
      <c r="A35" s="221">
        <v>335</v>
      </c>
      <c r="B35" s="238" t="s">
        <v>391</v>
      </c>
      <c r="C35" s="181">
        <v>0</v>
      </c>
      <c r="D35" s="220"/>
    </row>
    <row r="36" spans="1:4" ht="3.75" customHeight="1" thickBot="1">
      <c r="A36" s="609"/>
      <c r="B36" s="530"/>
      <c r="C36" s="530"/>
      <c r="D36" s="530"/>
    </row>
    <row r="37" spans="1:4" ht="8.25" customHeight="1">
      <c r="A37" s="742">
        <v>340</v>
      </c>
      <c r="B37" s="744" t="s">
        <v>390</v>
      </c>
      <c r="C37" s="731">
        <v>0</v>
      </c>
      <c r="D37" s="739"/>
    </row>
    <row r="38" spans="1:4" ht="8.25" customHeight="1" thickBot="1">
      <c r="A38" s="743"/>
      <c r="B38" s="745"/>
      <c r="C38" s="732"/>
      <c r="D38" s="740"/>
    </row>
    <row r="39" spans="1:4" ht="4.5" customHeight="1" thickBot="1">
      <c r="A39" s="609"/>
      <c r="B39" s="530"/>
      <c r="C39" s="530"/>
      <c r="D39" s="530"/>
    </row>
    <row r="40" spans="1:4" ht="21.75" customHeight="1" thickBot="1">
      <c r="A40" s="239">
        <v>360</v>
      </c>
      <c r="B40" s="240" t="s">
        <v>389</v>
      </c>
      <c r="C40" s="219">
        <v>0</v>
      </c>
      <c r="D40" s="241"/>
    </row>
    <row r="41" spans="1:4" ht="12" customHeight="1">
      <c r="A41" s="642">
        <v>7</v>
      </c>
      <c r="B41" s="741"/>
      <c r="C41" s="741"/>
      <c r="D41" s="741"/>
    </row>
  </sheetData>
  <sheetProtection sheet="1" objects="1" scenarios="1"/>
  <mergeCells count="19">
    <mergeCell ref="A39:D39"/>
    <mergeCell ref="A41:D41"/>
    <mergeCell ref="A16:D16"/>
    <mergeCell ref="A20:D20"/>
    <mergeCell ref="A23:D23"/>
    <mergeCell ref="A27:D27"/>
    <mergeCell ref="A30:D30"/>
    <mergeCell ref="A36:D36"/>
    <mergeCell ref="A37:A38"/>
    <mergeCell ref="B37:B38"/>
    <mergeCell ref="C37:C38"/>
    <mergeCell ref="A1:A2"/>
    <mergeCell ref="B1:B2"/>
    <mergeCell ref="C1:D1"/>
    <mergeCell ref="A7:D7"/>
    <mergeCell ref="A8:A9"/>
    <mergeCell ref="B8:B9"/>
    <mergeCell ref="C8:D8"/>
    <mergeCell ref="D37:D38"/>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G54"/>
  <sheetViews>
    <sheetView zoomScalePageLayoutView="0" workbookViewId="0" topLeftCell="A1">
      <selection activeCell="A1" sqref="A1:G1"/>
    </sheetView>
  </sheetViews>
  <sheetFormatPr defaultColWidth="9.00390625" defaultRowHeight="12.75"/>
  <cols>
    <col min="1" max="1" width="6.75390625" style="180" customWidth="1"/>
    <col min="2" max="2" width="20.75390625" style="213" customWidth="1"/>
    <col min="3" max="3" width="6.75390625" style="213" customWidth="1"/>
    <col min="4" max="4" width="30.75390625" style="213" customWidth="1"/>
    <col min="5" max="5" width="17.75390625" style="213" customWidth="1"/>
    <col min="6" max="6" width="4.75390625" style="213" customWidth="1"/>
    <col min="7" max="7" width="13.75390625" style="213" customWidth="1"/>
    <col min="8" max="16384" width="9.125" style="180" customWidth="1"/>
  </cols>
  <sheetData>
    <row r="1" spans="1:7" ht="13.5" customHeight="1" thickBot="1">
      <c r="A1" s="748" t="s">
        <v>455</v>
      </c>
      <c r="B1" s="489"/>
      <c r="C1" s="489"/>
      <c r="D1" s="489"/>
      <c r="E1" s="489"/>
      <c r="F1" s="489"/>
      <c r="G1" s="489"/>
    </row>
    <row r="2" spans="1:7" ht="12" customHeight="1">
      <c r="A2" s="633" t="s">
        <v>291</v>
      </c>
      <c r="B2" s="749" t="s">
        <v>290</v>
      </c>
      <c r="C2" s="750"/>
      <c r="D2" s="751"/>
      <c r="E2" s="622" t="s">
        <v>289</v>
      </c>
      <c r="F2" s="755"/>
      <c r="G2" s="719"/>
    </row>
    <row r="3" spans="1:7" ht="12" customHeight="1">
      <c r="A3" s="717"/>
      <c r="B3" s="752"/>
      <c r="C3" s="753"/>
      <c r="D3" s="754"/>
      <c r="E3" s="200" t="s">
        <v>288</v>
      </c>
      <c r="F3" s="756" t="s">
        <v>287</v>
      </c>
      <c r="G3" s="757"/>
    </row>
    <row r="4" spans="1:7" ht="15.75" customHeight="1">
      <c r="A4" s="201">
        <v>1</v>
      </c>
      <c r="B4" s="619" t="s">
        <v>304</v>
      </c>
      <c r="C4" s="620"/>
      <c r="D4" s="621"/>
      <c r="E4" s="188" t="s">
        <v>200</v>
      </c>
      <c r="F4" s="746" t="s">
        <v>200</v>
      </c>
      <c r="G4" s="747"/>
    </row>
    <row r="5" spans="1:7" ht="15.75" customHeight="1">
      <c r="A5" s="201">
        <v>2</v>
      </c>
      <c r="B5" s="619" t="s">
        <v>304</v>
      </c>
      <c r="C5" s="620"/>
      <c r="D5" s="621"/>
      <c r="E5" s="188" t="s">
        <v>200</v>
      </c>
      <c r="F5" s="746" t="s">
        <v>200</v>
      </c>
      <c r="G5" s="747"/>
    </row>
    <row r="6" spans="1:7" ht="15.75" customHeight="1" thickBot="1">
      <c r="A6" s="202">
        <v>3</v>
      </c>
      <c r="B6" s="619" t="s">
        <v>304</v>
      </c>
      <c r="C6" s="620"/>
      <c r="D6" s="621"/>
      <c r="E6" s="203" t="s">
        <v>200</v>
      </c>
      <c r="F6" s="746" t="s">
        <v>200</v>
      </c>
      <c r="G6" s="747"/>
    </row>
    <row r="7" spans="1:7" ht="13.5" customHeight="1" thickBot="1">
      <c r="A7" s="758" t="s">
        <v>454</v>
      </c>
      <c r="B7" s="530"/>
      <c r="C7" s="530"/>
      <c r="D7" s="530"/>
      <c r="E7" s="530"/>
      <c r="F7" s="530"/>
      <c r="G7" s="530"/>
    </row>
    <row r="8" spans="1:7" ht="12" customHeight="1">
      <c r="A8" s="633" t="s">
        <v>291</v>
      </c>
      <c r="B8" s="749" t="s">
        <v>290</v>
      </c>
      <c r="C8" s="750"/>
      <c r="D8" s="751"/>
      <c r="E8" s="622" t="s">
        <v>289</v>
      </c>
      <c r="F8" s="755"/>
      <c r="G8" s="719"/>
    </row>
    <row r="9" spans="1:7" ht="12" customHeight="1">
      <c r="A9" s="717"/>
      <c r="B9" s="752"/>
      <c r="C9" s="753"/>
      <c r="D9" s="754"/>
      <c r="E9" s="200" t="s">
        <v>288</v>
      </c>
      <c r="F9" s="756" t="s">
        <v>287</v>
      </c>
      <c r="G9" s="757"/>
    </row>
    <row r="10" spans="1:7" ht="15.75" customHeight="1">
      <c r="A10" s="201">
        <v>1</v>
      </c>
      <c r="B10" s="619" t="s">
        <v>453</v>
      </c>
      <c r="C10" s="620"/>
      <c r="D10" s="621"/>
      <c r="E10" s="204">
        <v>0</v>
      </c>
      <c r="F10" s="746"/>
      <c r="G10" s="747"/>
    </row>
    <row r="11" spans="1:7" ht="15.75" customHeight="1">
      <c r="A11" s="201">
        <v>2</v>
      </c>
      <c r="B11" s="619" t="s">
        <v>452</v>
      </c>
      <c r="C11" s="620"/>
      <c r="D11" s="621"/>
      <c r="E11" s="204">
        <v>0</v>
      </c>
      <c r="F11" s="746"/>
      <c r="G11" s="747"/>
    </row>
    <row r="12" spans="1:7" ht="15.75" customHeight="1">
      <c r="A12" s="201">
        <v>3</v>
      </c>
      <c r="B12" s="619" t="s">
        <v>451</v>
      </c>
      <c r="C12" s="620"/>
      <c r="D12" s="621"/>
      <c r="E12" s="204">
        <v>0</v>
      </c>
      <c r="F12" s="746"/>
      <c r="G12" s="747"/>
    </row>
    <row r="13" spans="1:7" ht="15.75" customHeight="1">
      <c r="A13" s="201">
        <v>4</v>
      </c>
      <c r="B13" s="619" t="s">
        <v>450</v>
      </c>
      <c r="C13" s="620"/>
      <c r="D13" s="621"/>
      <c r="E13" s="204">
        <v>0</v>
      </c>
      <c r="F13" s="746"/>
      <c r="G13" s="747"/>
    </row>
    <row r="14" spans="1:7" ht="15.75" customHeight="1">
      <c r="A14" s="201">
        <v>5</v>
      </c>
      <c r="B14" s="619" t="s">
        <v>449</v>
      </c>
      <c r="C14" s="620"/>
      <c r="D14" s="621"/>
      <c r="E14" s="204">
        <v>0</v>
      </c>
      <c r="F14" s="746"/>
      <c r="G14" s="747"/>
    </row>
    <row r="15" spans="1:7" ht="15.75" customHeight="1" thickBot="1">
      <c r="A15" s="202">
        <v>6</v>
      </c>
      <c r="B15" s="582" t="s">
        <v>448</v>
      </c>
      <c r="C15" s="688"/>
      <c r="D15" s="647"/>
      <c r="E15" s="205">
        <v>0</v>
      </c>
      <c r="F15" s="746"/>
      <c r="G15" s="747"/>
    </row>
    <row r="16" spans="1:7" ht="13.5" customHeight="1" thickBot="1">
      <c r="A16" s="758" t="s">
        <v>447</v>
      </c>
      <c r="B16" s="530"/>
      <c r="C16" s="530"/>
      <c r="D16" s="530"/>
      <c r="E16" s="530"/>
      <c r="F16" s="530"/>
      <c r="G16" s="530"/>
    </row>
    <row r="17" spans="1:7" ht="12" customHeight="1">
      <c r="A17" s="633" t="s">
        <v>291</v>
      </c>
      <c r="B17" s="749" t="s">
        <v>290</v>
      </c>
      <c r="C17" s="750"/>
      <c r="D17" s="751"/>
      <c r="E17" s="622" t="s">
        <v>289</v>
      </c>
      <c r="F17" s="755"/>
      <c r="G17" s="719"/>
    </row>
    <row r="18" spans="1:7" ht="12" customHeight="1">
      <c r="A18" s="717"/>
      <c r="B18" s="752"/>
      <c r="C18" s="753"/>
      <c r="D18" s="754"/>
      <c r="E18" s="200" t="s">
        <v>288</v>
      </c>
      <c r="F18" s="756" t="s">
        <v>287</v>
      </c>
      <c r="G18" s="757"/>
    </row>
    <row r="19" spans="1:7" ht="15.75" customHeight="1">
      <c r="A19" s="206">
        <v>1</v>
      </c>
      <c r="B19" s="619" t="s">
        <v>446</v>
      </c>
      <c r="C19" s="765"/>
      <c r="D19" s="766"/>
      <c r="E19" s="204">
        <v>0</v>
      </c>
      <c r="F19" s="746"/>
      <c r="G19" s="747"/>
    </row>
    <row r="20" spans="1:7" ht="15.75" customHeight="1">
      <c r="A20" s="206" t="s">
        <v>445</v>
      </c>
      <c r="B20" s="619" t="s">
        <v>444</v>
      </c>
      <c r="C20" s="620"/>
      <c r="D20" s="621"/>
      <c r="E20" s="207">
        <v>0</v>
      </c>
      <c r="F20" s="746"/>
      <c r="G20" s="747"/>
    </row>
    <row r="21" spans="1:7" ht="15.75" customHeight="1">
      <c r="A21" s="206" t="s">
        <v>443</v>
      </c>
      <c r="B21" s="574" t="s">
        <v>442</v>
      </c>
      <c r="C21" s="575"/>
      <c r="D21" s="576"/>
      <c r="E21" s="181">
        <v>0</v>
      </c>
      <c r="F21" s="746"/>
      <c r="G21" s="747"/>
    </row>
    <row r="22" spans="1:7" ht="10.5" customHeight="1">
      <c r="A22" s="794">
        <v>4</v>
      </c>
      <c r="B22" s="796" t="s">
        <v>441</v>
      </c>
      <c r="C22" s="506"/>
      <c r="D22" s="714"/>
      <c r="E22" s="564">
        <f>IF(EXACT(MID('str 1'!E11,1,1),"d"),0,-'str 7'!C37+'str 8'!E19+'str 8'!E20+'str 8'!E21)</f>
        <v>0</v>
      </c>
      <c r="F22" s="798"/>
      <c r="G22" s="793"/>
    </row>
    <row r="23" spans="1:7" ht="10.5" customHeight="1" thickBot="1">
      <c r="A23" s="795"/>
      <c r="B23" s="800" t="s">
        <v>440</v>
      </c>
      <c r="C23" s="489"/>
      <c r="D23" s="801"/>
      <c r="E23" s="797"/>
      <c r="F23" s="799"/>
      <c r="G23" s="790"/>
    </row>
    <row r="24" spans="1:7" ht="27" customHeight="1" thickBot="1">
      <c r="A24" s="767" t="s">
        <v>439</v>
      </c>
      <c r="B24" s="768"/>
      <c r="C24" s="768"/>
      <c r="D24" s="768"/>
      <c r="E24" s="768"/>
      <c r="F24" s="768"/>
      <c r="G24" s="768"/>
    </row>
    <row r="25" spans="1:7" ht="12" customHeight="1">
      <c r="A25" s="769" t="s">
        <v>438</v>
      </c>
      <c r="B25" s="770"/>
      <c r="C25" s="591" t="s">
        <v>437</v>
      </c>
      <c r="D25" s="643"/>
      <c r="E25" s="643"/>
      <c r="F25" s="643"/>
      <c r="G25" s="771"/>
    </row>
    <row r="26" spans="1:7" ht="15.75" customHeight="1">
      <c r="A26" s="777"/>
      <c r="B26" s="778"/>
      <c r="C26" s="208"/>
      <c r="D26" s="779"/>
      <c r="E26" s="780"/>
      <c r="F26" s="780"/>
      <c r="G26" s="761"/>
    </row>
    <row r="27" spans="1:7" ht="12" customHeight="1">
      <c r="A27" s="759" t="s">
        <v>436</v>
      </c>
      <c r="B27" s="760"/>
      <c r="C27" s="760"/>
      <c r="D27" s="760"/>
      <c r="E27" s="760"/>
      <c r="F27" s="760"/>
      <c r="G27" s="761"/>
    </row>
    <row r="28" spans="1:7" ht="15.75" customHeight="1">
      <c r="A28" s="762"/>
      <c r="B28" s="763"/>
      <c r="C28" s="763"/>
      <c r="D28" s="763"/>
      <c r="E28" s="763"/>
      <c r="F28" s="763"/>
      <c r="G28" s="764"/>
    </row>
    <row r="29" spans="1:7" ht="12" customHeight="1">
      <c r="A29" s="772" t="s">
        <v>435</v>
      </c>
      <c r="B29" s="773"/>
      <c r="C29" s="773"/>
      <c r="D29" s="773"/>
      <c r="E29" s="773"/>
      <c r="F29" s="773"/>
      <c r="G29" s="764"/>
    </row>
    <row r="30" spans="1:7" ht="15.75" customHeight="1">
      <c r="A30" s="774"/>
      <c r="B30" s="775"/>
      <c r="C30" s="775"/>
      <c r="D30" s="775"/>
      <c r="E30" s="775"/>
      <c r="F30" s="775"/>
      <c r="G30" s="776"/>
    </row>
    <row r="31" spans="1:7" ht="12" customHeight="1">
      <c r="A31" s="791" t="s">
        <v>434</v>
      </c>
      <c r="B31" s="792"/>
      <c r="C31" s="792"/>
      <c r="D31" s="792"/>
      <c r="E31" s="792"/>
      <c r="F31" s="792"/>
      <c r="G31" s="793"/>
    </row>
    <row r="32" spans="1:7" ht="12" customHeight="1">
      <c r="A32" s="802" t="s">
        <v>433</v>
      </c>
      <c r="B32" s="760"/>
      <c r="C32" s="760"/>
      <c r="D32" s="760"/>
      <c r="E32" s="760"/>
      <c r="F32" s="760"/>
      <c r="G32" s="761"/>
    </row>
    <row r="33" spans="1:7" ht="12" customHeight="1">
      <c r="A33" s="781" t="s">
        <v>432</v>
      </c>
      <c r="B33" s="782"/>
      <c r="C33" s="782"/>
      <c r="D33" s="782"/>
      <c r="E33" s="782"/>
      <c r="F33" s="782"/>
      <c r="G33" s="783"/>
    </row>
    <row r="34" spans="1:7" ht="15.75" customHeight="1">
      <c r="A34" s="762" t="str">
        <f>'Základní údaje'!B14&amp;" - "&amp;'Základní údaje'!B15</f>
        <v>Jméno Příjmení - starosta SDH</v>
      </c>
      <c r="B34" s="763"/>
      <c r="C34" s="763"/>
      <c r="D34" s="763"/>
      <c r="E34" s="763"/>
      <c r="F34" s="763"/>
      <c r="G34" s="804"/>
    </row>
    <row r="35" spans="1:7" ht="7.5" customHeight="1" thickBot="1">
      <c r="A35" s="805"/>
      <c r="B35" s="547"/>
      <c r="C35" s="547"/>
      <c r="D35" s="547"/>
      <c r="E35" s="547"/>
      <c r="F35" s="547"/>
      <c r="G35" s="790"/>
    </row>
    <row r="36" spans="1:7" ht="7.5" customHeight="1" thickBot="1">
      <c r="A36" s="760"/>
      <c r="B36" s="760"/>
      <c r="C36" s="760"/>
      <c r="D36" s="760"/>
      <c r="E36" s="760"/>
      <c r="F36" s="760"/>
      <c r="G36" s="780"/>
    </row>
    <row r="37" spans="1:7" ht="17.25" customHeight="1">
      <c r="A37" s="806" t="s">
        <v>431</v>
      </c>
      <c r="B37" s="807"/>
      <c r="C37" s="807"/>
      <c r="D37" s="807"/>
      <c r="E37" s="807"/>
      <c r="F37" s="807"/>
      <c r="G37" s="808"/>
    </row>
    <row r="38" spans="1:7" ht="13.5" customHeight="1">
      <c r="A38" s="809" t="s">
        <v>3</v>
      </c>
      <c r="B38" s="810"/>
      <c r="C38" s="811" t="s">
        <v>430</v>
      </c>
      <c r="D38" s="812"/>
      <c r="E38" s="813" t="s">
        <v>429</v>
      </c>
      <c r="F38" s="813"/>
      <c r="G38" s="814"/>
    </row>
    <row r="39" spans="1:7" ht="15.75" customHeight="1">
      <c r="A39" s="815">
        <f ca="1">+TODAY()</f>
        <v>42445</v>
      </c>
      <c r="B39" s="561"/>
      <c r="C39" s="812"/>
      <c r="D39" s="812"/>
      <c r="E39" s="784"/>
      <c r="F39" s="480"/>
      <c r="G39" s="785"/>
    </row>
    <row r="40" spans="1:7" ht="19.5" customHeight="1">
      <c r="A40" s="787"/>
      <c r="B40" s="788"/>
      <c r="C40" s="812"/>
      <c r="D40" s="812"/>
      <c r="E40" s="485"/>
      <c r="F40" s="486"/>
      <c r="G40" s="786"/>
    </row>
    <row r="41" spans="1:7" ht="9.75" customHeight="1" thickBot="1">
      <c r="A41" s="789"/>
      <c r="B41" s="723"/>
      <c r="C41" s="723"/>
      <c r="D41" s="723"/>
      <c r="E41" s="723"/>
      <c r="F41" s="723"/>
      <c r="G41" s="790"/>
    </row>
    <row r="42" spans="1:7" ht="9" customHeight="1">
      <c r="A42" s="209" t="s">
        <v>428</v>
      </c>
      <c r="B42" s="210"/>
      <c r="C42" s="210"/>
      <c r="D42" s="211"/>
      <c r="E42" s="210"/>
      <c r="F42" s="210"/>
      <c r="G42" s="210"/>
    </row>
    <row r="43" spans="1:7" ht="9" customHeight="1">
      <c r="A43" s="803" t="s">
        <v>427</v>
      </c>
      <c r="B43" s="478"/>
      <c r="C43" s="478"/>
      <c r="D43" s="822"/>
      <c r="E43" s="823"/>
      <c r="F43" s="212"/>
      <c r="G43" s="821"/>
    </row>
    <row r="44" spans="1:7" ht="9" customHeight="1">
      <c r="A44" s="803" t="s">
        <v>426</v>
      </c>
      <c r="B44" s="478"/>
      <c r="C44" s="478"/>
      <c r="D44" s="823"/>
      <c r="E44" s="823"/>
      <c r="F44" s="212"/>
      <c r="G44" s="780"/>
    </row>
    <row r="45" spans="1:7" ht="9" customHeight="1">
      <c r="A45" s="803" t="s">
        <v>425</v>
      </c>
      <c r="B45" s="478"/>
      <c r="C45" s="478"/>
      <c r="D45" s="478"/>
      <c r="E45" s="478"/>
      <c r="F45" s="478"/>
      <c r="G45" s="478"/>
    </row>
    <row r="46" spans="1:7" ht="9" customHeight="1">
      <c r="A46" s="803" t="s">
        <v>424</v>
      </c>
      <c r="B46" s="478"/>
      <c r="C46" s="478"/>
      <c r="D46" s="478"/>
      <c r="E46" s="478"/>
      <c r="F46" s="478"/>
      <c r="G46" s="478"/>
    </row>
    <row r="47" spans="1:7" ht="9" customHeight="1">
      <c r="A47" s="803" t="s">
        <v>423</v>
      </c>
      <c r="B47" s="478"/>
      <c r="C47" s="478"/>
      <c r="D47" s="478"/>
      <c r="E47" s="478"/>
      <c r="F47" s="478"/>
      <c r="G47" s="478"/>
    </row>
    <row r="48" spans="1:7" ht="30" customHeight="1">
      <c r="A48" s="817" t="s">
        <v>422</v>
      </c>
      <c r="B48" s="478"/>
      <c r="C48" s="478"/>
      <c r="D48" s="478"/>
      <c r="E48" s="478"/>
      <c r="F48" s="478"/>
      <c r="G48" s="478"/>
    </row>
    <row r="49" spans="1:7" ht="49.5" customHeight="1">
      <c r="A49" s="818" t="s">
        <v>421</v>
      </c>
      <c r="B49" s="819"/>
      <c r="C49" s="819"/>
      <c r="D49" s="819"/>
      <c r="E49" s="819"/>
      <c r="F49" s="819"/>
      <c r="G49" s="819"/>
    </row>
    <row r="50" spans="1:7" ht="30" customHeight="1">
      <c r="A50" s="820" t="s">
        <v>420</v>
      </c>
      <c r="B50" s="819"/>
      <c r="C50" s="819"/>
      <c r="D50" s="819"/>
      <c r="E50" s="819"/>
      <c r="F50" s="819"/>
      <c r="G50" s="819"/>
    </row>
    <row r="51" spans="1:7" ht="19.5" customHeight="1">
      <c r="A51" s="818" t="s">
        <v>419</v>
      </c>
      <c r="B51" s="819"/>
      <c r="C51" s="819"/>
      <c r="D51" s="819"/>
      <c r="E51" s="819"/>
      <c r="F51" s="819"/>
      <c r="G51" s="819"/>
    </row>
    <row r="52" spans="1:7" ht="30" customHeight="1">
      <c r="A52" s="818" t="s">
        <v>418</v>
      </c>
      <c r="B52" s="819"/>
      <c r="C52" s="819"/>
      <c r="D52" s="819"/>
      <c r="E52" s="819"/>
      <c r="F52" s="819"/>
      <c r="G52" s="819"/>
    </row>
    <row r="53" spans="1:7" ht="9" customHeight="1">
      <c r="A53" s="818" t="s">
        <v>417</v>
      </c>
      <c r="B53" s="819"/>
      <c r="C53" s="819"/>
      <c r="D53" s="819"/>
      <c r="E53" s="819"/>
      <c r="F53" s="819"/>
      <c r="G53" s="819"/>
    </row>
    <row r="54" spans="1:7" ht="12" customHeight="1">
      <c r="A54" s="816">
        <v>8</v>
      </c>
      <c r="B54" s="816"/>
      <c r="C54" s="816"/>
      <c r="D54" s="816"/>
      <c r="E54" s="816"/>
      <c r="F54" s="816"/>
      <c r="G54" s="816"/>
    </row>
  </sheetData>
  <sheetProtection sheet="1" objects="1" scenarios="1"/>
  <mergeCells count="81">
    <mergeCell ref="G43:G44"/>
    <mergeCell ref="A44:C44"/>
    <mergeCell ref="A52:G52"/>
    <mergeCell ref="A53:G53"/>
    <mergeCell ref="A43:C43"/>
    <mergeCell ref="D43:E44"/>
    <mergeCell ref="A54:G54"/>
    <mergeCell ref="A46:G46"/>
    <mergeCell ref="A47:G47"/>
    <mergeCell ref="A48:G48"/>
    <mergeCell ref="A49:G49"/>
    <mergeCell ref="A50:G50"/>
    <mergeCell ref="A51:G51"/>
    <mergeCell ref="A32:G32"/>
    <mergeCell ref="A45:G45"/>
    <mergeCell ref="A34:G34"/>
    <mergeCell ref="A35:G35"/>
    <mergeCell ref="A36:G36"/>
    <mergeCell ref="A37:G37"/>
    <mergeCell ref="A38:B38"/>
    <mergeCell ref="C38:D40"/>
    <mergeCell ref="E38:G38"/>
    <mergeCell ref="A39:B39"/>
    <mergeCell ref="A33:G33"/>
    <mergeCell ref="E39:G40"/>
    <mergeCell ref="A40:B40"/>
    <mergeCell ref="A41:G41"/>
    <mergeCell ref="A31:G31"/>
    <mergeCell ref="A22:A23"/>
    <mergeCell ref="B22:D22"/>
    <mergeCell ref="E22:E23"/>
    <mergeCell ref="F22:G23"/>
    <mergeCell ref="B23:D23"/>
    <mergeCell ref="A17:A18"/>
    <mergeCell ref="A29:G29"/>
    <mergeCell ref="A30:G30"/>
    <mergeCell ref="B21:D21"/>
    <mergeCell ref="F21:G21"/>
    <mergeCell ref="A26:B26"/>
    <mergeCell ref="D26:G26"/>
    <mergeCell ref="A27:G27"/>
    <mergeCell ref="A28:G28"/>
    <mergeCell ref="F20:G20"/>
    <mergeCell ref="B20:D20"/>
    <mergeCell ref="B19:D19"/>
    <mergeCell ref="F19:G19"/>
    <mergeCell ref="A24:G24"/>
    <mergeCell ref="A25:B25"/>
    <mergeCell ref="C25:G25"/>
    <mergeCell ref="B13:D13"/>
    <mergeCell ref="F13:G13"/>
    <mergeCell ref="B14:D14"/>
    <mergeCell ref="F14:G14"/>
    <mergeCell ref="B15:D15"/>
    <mergeCell ref="F15:G15"/>
    <mergeCell ref="B10:D10"/>
    <mergeCell ref="F10:G10"/>
    <mergeCell ref="A16:G16"/>
    <mergeCell ref="F11:G11"/>
    <mergeCell ref="B17:D18"/>
    <mergeCell ref="E17:G17"/>
    <mergeCell ref="F18:G18"/>
    <mergeCell ref="B12:D12"/>
    <mergeCell ref="F12:G12"/>
    <mergeCell ref="B11:D11"/>
    <mergeCell ref="F4:G4"/>
    <mergeCell ref="A7:G7"/>
    <mergeCell ref="A8:A9"/>
    <mergeCell ref="B8:D9"/>
    <mergeCell ref="E8:G8"/>
    <mergeCell ref="F9:G9"/>
    <mergeCell ref="B5:D5"/>
    <mergeCell ref="F5:G5"/>
    <mergeCell ref="B6:D6"/>
    <mergeCell ref="F6:G6"/>
    <mergeCell ref="B4:D4"/>
    <mergeCell ref="A1:G1"/>
    <mergeCell ref="A2:A3"/>
    <mergeCell ref="B2:D3"/>
    <mergeCell ref="E2:G2"/>
    <mergeCell ref="F3:G3"/>
  </mergeCells>
  <printOptions/>
  <pageMargins left="0.2362204724409449" right="0.2362204724409449" top="0.2362204724409449" bottom="0.2362204724409449"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0" tint="-0.4999699890613556"/>
  </sheetPr>
  <dimension ref="B2:G17"/>
  <sheetViews>
    <sheetView zoomScalePageLayoutView="0" workbookViewId="0" topLeftCell="A4">
      <selection activeCell="B6" sqref="B6"/>
    </sheetView>
  </sheetViews>
  <sheetFormatPr defaultColWidth="9.00390625" defaultRowHeight="12.75"/>
  <cols>
    <col min="1" max="1" width="2.875" style="1" customWidth="1"/>
    <col min="2" max="2" width="24.25390625" style="1" bestFit="1" customWidth="1"/>
    <col min="3" max="3" width="2.875" style="1" customWidth="1"/>
    <col min="4" max="4" width="19.375" style="1" bestFit="1" customWidth="1"/>
    <col min="5" max="5" width="48.00390625" style="1" bestFit="1" customWidth="1"/>
    <col min="6" max="6" width="2.875" style="1" customWidth="1"/>
    <col min="7" max="7" width="22.375" style="1" bestFit="1" customWidth="1"/>
    <col min="8" max="16384" width="9.125" style="1" customWidth="1"/>
  </cols>
  <sheetData>
    <row r="2" spans="2:7" ht="12.75">
      <c r="B2" s="2" t="s">
        <v>43</v>
      </c>
      <c r="D2" s="2" t="s">
        <v>46</v>
      </c>
      <c r="E2" s="5" t="s">
        <v>49</v>
      </c>
      <c r="G2" s="2" t="s">
        <v>523</v>
      </c>
    </row>
    <row r="3" spans="2:7" ht="12.75">
      <c r="B3" s="3" t="s">
        <v>67</v>
      </c>
      <c r="D3" s="4">
        <v>1</v>
      </c>
      <c r="E3" s="3" t="s">
        <v>50</v>
      </c>
      <c r="G3" s="1" t="s">
        <v>526</v>
      </c>
    </row>
    <row r="4" spans="2:7" ht="12.75">
      <c r="B4" s="3" t="s">
        <v>44</v>
      </c>
      <c r="D4" s="4">
        <v>2</v>
      </c>
      <c r="E4" s="3" t="s">
        <v>51</v>
      </c>
      <c r="G4" s="1" t="s">
        <v>527</v>
      </c>
    </row>
    <row r="5" spans="2:7" ht="12.75">
      <c r="B5" s="3" t="s">
        <v>45</v>
      </c>
      <c r="D5" s="4">
        <v>3</v>
      </c>
      <c r="E5" s="3" t="s">
        <v>42</v>
      </c>
      <c r="G5" s="1" t="s">
        <v>528</v>
      </c>
    </row>
    <row r="6" spans="2:7" ht="12.75">
      <c r="B6" s="3" t="s">
        <v>70</v>
      </c>
      <c r="D6" s="4">
        <v>4</v>
      </c>
      <c r="E6" s="3" t="s">
        <v>52</v>
      </c>
      <c r="G6" s="1" t="s">
        <v>529</v>
      </c>
    </row>
    <row r="7" spans="4:7" ht="12.75">
      <c r="D7" s="4" t="s">
        <v>47</v>
      </c>
      <c r="E7" s="3" t="s">
        <v>53</v>
      </c>
      <c r="G7" s="1" t="s">
        <v>530</v>
      </c>
    </row>
    <row r="8" spans="4:7" ht="12.75">
      <c r="D8" s="4" t="s">
        <v>48</v>
      </c>
      <c r="E8" s="3" t="s">
        <v>54</v>
      </c>
      <c r="G8" s="1" t="s">
        <v>531</v>
      </c>
    </row>
    <row r="9" spans="4:7" ht="12.75">
      <c r="D9" s="4">
        <v>6</v>
      </c>
      <c r="E9" s="3" t="s">
        <v>55</v>
      </c>
      <c r="G9" s="1" t="s">
        <v>532</v>
      </c>
    </row>
    <row r="10" spans="4:7" ht="12.75">
      <c r="D10" s="4">
        <v>7</v>
      </c>
      <c r="E10" s="3" t="s">
        <v>56</v>
      </c>
      <c r="G10" s="1" t="s">
        <v>536</v>
      </c>
    </row>
    <row r="11" spans="4:7" ht="12.75">
      <c r="D11" s="4">
        <v>9</v>
      </c>
      <c r="E11" s="3" t="s">
        <v>66</v>
      </c>
      <c r="G11" s="1" t="s">
        <v>456</v>
      </c>
    </row>
    <row r="12" spans="4:7" ht="12.75">
      <c r="D12" s="4">
        <v>10</v>
      </c>
      <c r="E12" s="3" t="s">
        <v>59</v>
      </c>
      <c r="G12" s="1" t="s">
        <v>524</v>
      </c>
    </row>
    <row r="13" spans="4:7" ht="12.75">
      <c r="D13" s="4">
        <v>11</v>
      </c>
      <c r="E13" s="3" t="s">
        <v>60</v>
      </c>
      <c r="G13" s="1" t="s">
        <v>533</v>
      </c>
    </row>
    <row r="14" spans="4:7" ht="12.75">
      <c r="D14" s="4">
        <v>12</v>
      </c>
      <c r="E14" s="3" t="s">
        <v>61</v>
      </c>
      <c r="G14" s="1" t="s">
        <v>534</v>
      </c>
    </row>
    <row r="15" spans="4:7" ht="12.75">
      <c r="D15" s="4">
        <v>13</v>
      </c>
      <c r="E15" s="3" t="s">
        <v>62</v>
      </c>
      <c r="G15" s="1" t="s">
        <v>537</v>
      </c>
    </row>
    <row r="16" ht="12.75">
      <c r="G16" s="1" t="s">
        <v>535</v>
      </c>
    </row>
    <row r="17" ht="12.75">
      <c r="G17" s="1" t="s">
        <v>525</v>
      </c>
    </row>
  </sheetData>
  <sheetProtection sheet="1" objects="1" scenarios="1"/>
  <printOptions/>
  <pageMargins left="0.7" right="0.7" top="0.787401575" bottom="0.787401575" header="0.3" footer="0.3"/>
  <pageSetup horizontalDpi="600" verticalDpi="600" orientation="portrait" paperSize="9" r:id="rId4"/>
  <tableParts>
    <tablePart r:id="rId1"/>
    <tablePart r:id="rId3"/>
    <tablePart r:id="rId2"/>
  </tableParts>
</worksheet>
</file>

<file path=xl/worksheets/sheet2.xml><?xml version="1.0" encoding="utf-8"?>
<worksheet xmlns="http://schemas.openxmlformats.org/spreadsheetml/2006/main" xmlns:r="http://schemas.openxmlformats.org/officeDocument/2006/relationships">
  <sheetPr>
    <tabColor rgb="FF0070C0"/>
  </sheetPr>
  <dimension ref="A1:B16"/>
  <sheetViews>
    <sheetView zoomScalePageLayoutView="0" workbookViewId="0" topLeftCell="A1">
      <selection activeCell="B8" sqref="B8"/>
    </sheetView>
  </sheetViews>
  <sheetFormatPr defaultColWidth="9.00390625" defaultRowHeight="12.75"/>
  <cols>
    <col min="1" max="1" width="35.625" style="195" bestFit="1" customWidth="1"/>
    <col min="2" max="2" width="42.375" style="196" bestFit="1" customWidth="1"/>
    <col min="3" max="16384" width="9.125" style="189" customWidth="1"/>
  </cols>
  <sheetData>
    <row r="1" spans="1:2" ht="27" customHeight="1">
      <c r="A1" s="345" t="s">
        <v>513</v>
      </c>
      <c r="B1" s="345"/>
    </row>
    <row r="2" spans="1:2" ht="18.75" customHeight="1">
      <c r="A2" s="192" t="s">
        <v>499</v>
      </c>
      <c r="B2" s="341" t="s">
        <v>532</v>
      </c>
    </row>
    <row r="3" spans="1:2" ht="18.75" customHeight="1">
      <c r="A3" s="193" t="s">
        <v>500</v>
      </c>
      <c r="B3" s="341" t="s">
        <v>543</v>
      </c>
    </row>
    <row r="4" spans="1:2" ht="18.75" customHeight="1">
      <c r="A4" s="193"/>
      <c r="B4" s="197" t="s">
        <v>512</v>
      </c>
    </row>
    <row r="5" spans="1:2" ht="18.75" customHeight="1">
      <c r="A5" s="193" t="s">
        <v>501</v>
      </c>
      <c r="B5" s="341" t="s">
        <v>544</v>
      </c>
    </row>
    <row r="6" spans="1:2" ht="18.75" customHeight="1">
      <c r="A6" s="194"/>
      <c r="B6" s="198" t="s">
        <v>462</v>
      </c>
    </row>
    <row r="7" spans="1:2" ht="18.75" customHeight="1">
      <c r="A7" s="192" t="s">
        <v>502</v>
      </c>
      <c r="B7" s="341" t="s">
        <v>545</v>
      </c>
    </row>
    <row r="8" spans="1:2" ht="18.75" customHeight="1">
      <c r="A8" s="192" t="s">
        <v>503</v>
      </c>
      <c r="B8" s="341" t="s">
        <v>543</v>
      </c>
    </row>
    <row r="9" spans="1:2" ht="18.75" customHeight="1">
      <c r="A9" s="192" t="s">
        <v>504</v>
      </c>
      <c r="B9" s="341" t="s">
        <v>546</v>
      </c>
    </row>
    <row r="10" spans="1:2" ht="18.75" customHeight="1">
      <c r="A10" s="194"/>
      <c r="B10" s="198" t="s">
        <v>517</v>
      </c>
    </row>
    <row r="11" spans="1:2" ht="18.75" customHeight="1">
      <c r="A11" s="192" t="s">
        <v>505</v>
      </c>
      <c r="B11" s="341" t="s">
        <v>538</v>
      </c>
    </row>
    <row r="12" spans="1:2" ht="18.75" customHeight="1">
      <c r="A12" s="192" t="s">
        <v>506</v>
      </c>
      <c r="B12" s="341" t="s">
        <v>539</v>
      </c>
    </row>
    <row r="13" spans="1:2" ht="18.75" customHeight="1">
      <c r="A13" s="194"/>
      <c r="B13" s="199" t="s">
        <v>516</v>
      </c>
    </row>
    <row r="14" spans="1:2" ht="18.75" customHeight="1">
      <c r="A14" s="192" t="s">
        <v>508</v>
      </c>
      <c r="B14" s="341" t="s">
        <v>509</v>
      </c>
    </row>
    <row r="15" spans="1:2" ht="18.75" customHeight="1">
      <c r="A15" s="192" t="s">
        <v>507</v>
      </c>
      <c r="B15" s="341" t="s">
        <v>498</v>
      </c>
    </row>
    <row r="16" spans="1:2" ht="18.75" customHeight="1">
      <c r="A16" s="192" t="s">
        <v>510</v>
      </c>
      <c r="B16" s="341" t="s">
        <v>511</v>
      </c>
    </row>
  </sheetData>
  <sheetProtection sheet="1" objects="1" scenarios="1"/>
  <mergeCells count="1">
    <mergeCell ref="A1:B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AA21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F7" sqref="F7"/>
    </sheetView>
  </sheetViews>
  <sheetFormatPr defaultColWidth="9.00390625" defaultRowHeight="12.75"/>
  <cols>
    <col min="1" max="1" width="3.375" style="18" customWidth="1"/>
    <col min="2" max="2" width="5.25390625" style="18" customWidth="1"/>
    <col min="3" max="3" width="6.125" style="18" customWidth="1"/>
    <col min="4" max="4" width="38.875" style="18" customWidth="1"/>
    <col min="5" max="5" width="16.00390625" style="18" customWidth="1"/>
    <col min="6" max="6" width="9.00390625" style="29" customWidth="1"/>
    <col min="7" max="9" width="9.125" style="12" customWidth="1"/>
    <col min="10" max="12" width="10.00390625" style="12" customWidth="1"/>
    <col min="13" max="13" width="5.625" style="11" customWidth="1"/>
    <col min="14" max="14" width="10.375" style="12" customWidth="1"/>
    <col min="15" max="15" width="9.75390625" style="12" customWidth="1"/>
    <col min="16" max="16" width="10.375" style="12" customWidth="1"/>
    <col min="17" max="17" width="9.75390625" style="12" customWidth="1"/>
    <col min="18" max="23" width="8.625" style="12" customWidth="1"/>
    <col min="24" max="24" width="8.875" style="12" customWidth="1"/>
    <col min="25" max="25" width="9.125" style="12" customWidth="1"/>
    <col min="26" max="26" width="11.125" style="12" customWidth="1"/>
    <col min="27" max="27" width="9.125" style="12" customWidth="1"/>
    <col min="28" max="16384" width="9.125" style="7" customWidth="1"/>
  </cols>
  <sheetData>
    <row r="1" spans="1:27" ht="12.75">
      <c r="A1" s="357" t="s">
        <v>16</v>
      </c>
      <c r="B1" s="358"/>
      <c r="C1" s="358"/>
      <c r="D1" s="359"/>
      <c r="E1" s="360" t="s">
        <v>13</v>
      </c>
      <c r="F1" s="361"/>
      <c r="G1" s="362" t="s">
        <v>0</v>
      </c>
      <c r="H1" s="363"/>
      <c r="I1" s="363"/>
      <c r="J1" s="363"/>
      <c r="K1" s="363"/>
      <c r="L1" s="364"/>
      <c r="M1" s="6"/>
      <c r="N1" s="372" t="s">
        <v>81</v>
      </c>
      <c r="O1" s="364"/>
      <c r="P1" s="372" t="s">
        <v>80</v>
      </c>
      <c r="Q1" s="364"/>
      <c r="R1" s="362" t="s">
        <v>21</v>
      </c>
      <c r="S1" s="363"/>
      <c r="T1" s="363"/>
      <c r="U1" s="363"/>
      <c r="V1" s="363"/>
      <c r="W1" s="364"/>
      <c r="X1" s="362" t="s">
        <v>78</v>
      </c>
      <c r="Y1" s="363"/>
      <c r="Z1" s="363"/>
      <c r="AA1" s="364"/>
    </row>
    <row r="2" spans="1:27" ht="13.5" thickBot="1">
      <c r="A2" s="8" t="str">
        <f>"Rok: "&amp;YEAR(B6)</f>
        <v>Rok: 2015</v>
      </c>
      <c r="B2" s="9"/>
      <c r="C2" s="9"/>
      <c r="D2" s="9" t="s">
        <v>39</v>
      </c>
      <c r="E2" s="365" t="s">
        <v>82</v>
      </c>
      <c r="F2" s="367" t="s">
        <v>83</v>
      </c>
      <c r="G2" s="369" t="s">
        <v>17</v>
      </c>
      <c r="H2" s="370"/>
      <c r="I2" s="371"/>
      <c r="J2" s="369" t="s">
        <v>18</v>
      </c>
      <c r="K2" s="370"/>
      <c r="L2" s="371"/>
      <c r="M2" s="10"/>
      <c r="N2" s="369"/>
      <c r="O2" s="371"/>
      <c r="P2" s="369"/>
      <c r="Q2" s="371"/>
      <c r="R2" s="350" t="s">
        <v>72</v>
      </c>
      <c r="S2" s="346" t="s">
        <v>73</v>
      </c>
      <c r="T2" s="346" t="s">
        <v>79</v>
      </c>
      <c r="U2" s="346" t="s">
        <v>75</v>
      </c>
      <c r="V2" s="346" t="s">
        <v>74</v>
      </c>
      <c r="W2" s="348" t="s">
        <v>2</v>
      </c>
      <c r="X2" s="350" t="s">
        <v>72</v>
      </c>
      <c r="Y2" s="346" t="s">
        <v>76</v>
      </c>
      <c r="Z2" s="346" t="s">
        <v>77</v>
      </c>
      <c r="AA2" s="348" t="s">
        <v>2</v>
      </c>
    </row>
    <row r="3" spans="1:27" ht="13.5" thickBot="1">
      <c r="A3" s="13" t="s">
        <v>205</v>
      </c>
      <c r="B3" s="87" t="s">
        <v>3</v>
      </c>
      <c r="C3" s="87" t="s">
        <v>4</v>
      </c>
      <c r="D3" s="14" t="s">
        <v>5</v>
      </c>
      <c r="E3" s="366"/>
      <c r="F3" s="368"/>
      <c r="G3" s="30" t="s">
        <v>6</v>
      </c>
      <c r="H3" s="31" t="s">
        <v>7</v>
      </c>
      <c r="I3" s="32" t="s">
        <v>8</v>
      </c>
      <c r="J3" s="30" t="s">
        <v>6</v>
      </c>
      <c r="K3" s="31" t="s">
        <v>7</v>
      </c>
      <c r="L3" s="32" t="s">
        <v>8</v>
      </c>
      <c r="M3" s="10" t="s">
        <v>205</v>
      </c>
      <c r="N3" s="30" t="s">
        <v>19</v>
      </c>
      <c r="O3" s="32" t="s">
        <v>2</v>
      </c>
      <c r="P3" s="30" t="s">
        <v>19</v>
      </c>
      <c r="Q3" s="32" t="s">
        <v>2</v>
      </c>
      <c r="R3" s="351"/>
      <c r="S3" s="347"/>
      <c r="T3" s="347"/>
      <c r="U3" s="347"/>
      <c r="V3" s="347"/>
      <c r="W3" s="349"/>
      <c r="X3" s="351"/>
      <c r="Y3" s="347"/>
      <c r="Z3" s="347"/>
      <c r="AA3" s="349"/>
    </row>
    <row r="4" spans="1:27" s="16" customFormat="1" ht="12" thickBot="1">
      <c r="A4" s="13" t="s">
        <v>9</v>
      </c>
      <c r="B4" s="156" t="s">
        <v>10</v>
      </c>
      <c r="C4" s="156" t="s">
        <v>11</v>
      </c>
      <c r="D4" s="157" t="s">
        <v>12</v>
      </c>
      <c r="E4" s="158" t="s">
        <v>37</v>
      </c>
      <c r="F4" s="159" t="s">
        <v>38</v>
      </c>
      <c r="G4" s="160">
        <v>1</v>
      </c>
      <c r="H4" s="161">
        <v>2</v>
      </c>
      <c r="I4" s="35">
        <v>3</v>
      </c>
      <c r="J4" s="160">
        <v>4</v>
      </c>
      <c r="K4" s="161">
        <v>5</v>
      </c>
      <c r="L4" s="35">
        <v>6</v>
      </c>
      <c r="M4" s="15" t="s">
        <v>9</v>
      </c>
      <c r="N4" s="33" t="s">
        <v>24</v>
      </c>
      <c r="O4" s="35" t="s">
        <v>23</v>
      </c>
      <c r="P4" s="33" t="s">
        <v>25</v>
      </c>
      <c r="Q4" s="35" t="s">
        <v>27</v>
      </c>
      <c r="R4" s="33" t="s">
        <v>28</v>
      </c>
      <c r="S4" s="34" t="s">
        <v>20</v>
      </c>
      <c r="T4" s="34" t="s">
        <v>29</v>
      </c>
      <c r="U4" s="34" t="s">
        <v>30</v>
      </c>
      <c r="V4" s="34" t="s">
        <v>31</v>
      </c>
      <c r="W4" s="35" t="s">
        <v>32</v>
      </c>
      <c r="X4" s="33" t="s">
        <v>26</v>
      </c>
      <c r="Y4" s="34" t="s">
        <v>33</v>
      </c>
      <c r="Z4" s="34" t="s">
        <v>34</v>
      </c>
      <c r="AA4" s="35" t="s">
        <v>35</v>
      </c>
    </row>
    <row r="5" spans="1:27" s="17" customFormat="1" ht="12.75">
      <c r="A5" s="85">
        <v>0</v>
      </c>
      <c r="B5" s="88"/>
      <c r="C5" s="89" t="s">
        <v>1</v>
      </c>
      <c r="D5" s="40" t="str">
        <f>"Stav k 1.1."&amp;YEAR(B6)</f>
        <v>Stav k 1.1.2015</v>
      </c>
      <c r="E5" s="41" t="s">
        <v>1</v>
      </c>
      <c r="F5" s="42" t="s">
        <v>1</v>
      </c>
      <c r="G5" s="43" t="s">
        <v>1</v>
      </c>
      <c r="H5" s="44" t="s">
        <v>1</v>
      </c>
      <c r="I5" s="162">
        <v>2000</v>
      </c>
      <c r="J5" s="43" t="s">
        <v>1</v>
      </c>
      <c r="K5" s="44" t="s">
        <v>1</v>
      </c>
      <c r="L5" s="177">
        <v>6000</v>
      </c>
      <c r="M5" s="45">
        <f>A5</f>
        <v>0</v>
      </c>
      <c r="N5" s="43" t="s">
        <v>1</v>
      </c>
      <c r="O5" s="46" t="s">
        <v>1</v>
      </c>
      <c r="P5" s="43" t="s">
        <v>1</v>
      </c>
      <c r="Q5" s="46" t="s">
        <v>1</v>
      </c>
      <c r="R5" s="43" t="s">
        <v>1</v>
      </c>
      <c r="S5" s="44" t="s">
        <v>1</v>
      </c>
      <c r="T5" s="44" t="s">
        <v>1</v>
      </c>
      <c r="U5" s="44" t="s">
        <v>1</v>
      </c>
      <c r="V5" s="44" t="s">
        <v>1</v>
      </c>
      <c r="W5" s="46" t="s">
        <v>1</v>
      </c>
      <c r="X5" s="43" t="s">
        <v>1</v>
      </c>
      <c r="Y5" s="44" t="s">
        <v>1</v>
      </c>
      <c r="Z5" s="44" t="s">
        <v>1</v>
      </c>
      <c r="AA5" s="46" t="s">
        <v>1</v>
      </c>
    </row>
    <row r="6" spans="1:27" ht="12.75">
      <c r="A6" s="86">
        <f>A5+1</f>
        <v>1</v>
      </c>
      <c r="B6" s="90">
        <v>42019</v>
      </c>
      <c r="C6" s="91" t="s">
        <v>123</v>
      </c>
      <c r="D6" s="80" t="s">
        <v>42</v>
      </c>
      <c r="E6" s="81" t="s">
        <v>67</v>
      </c>
      <c r="F6" s="82">
        <v>3</v>
      </c>
      <c r="G6" s="83">
        <v>2000</v>
      </c>
      <c r="H6" s="84"/>
      <c r="I6" s="49">
        <f>I5+G6-H6</f>
        <v>4000</v>
      </c>
      <c r="J6" s="163"/>
      <c r="K6" s="164"/>
      <c r="L6" s="165">
        <f>L5+J6-K6</f>
        <v>6000</v>
      </c>
      <c r="M6" s="50">
        <f>A6</f>
        <v>1</v>
      </c>
      <c r="N6" s="47">
        <f>IF(AND(E6='Povolené hodnoty'!$B$4,F6=2),G6+J6,"")</f>
      </c>
      <c r="O6" s="49">
        <f>IF(AND(E6='Povolené hodnoty'!$B$4,F6=1),G6+J6,"")</f>
      </c>
      <c r="P6" s="47">
        <f>IF(AND(E6='Povolené hodnoty'!$B$4,F6=10),H6+K6,"")</f>
      </c>
      <c r="Q6" s="49">
        <f>IF(AND(E6='Povolené hodnoty'!$B$4,F6=9),H6+K6,"")</f>
      </c>
      <c r="R6" s="47">
        <f>IF(AND(E6&lt;&gt;'Povolené hodnoty'!$B$4,F6=2),G6+J6,"")</f>
      </c>
      <c r="S6" s="48">
        <f>IF(AND(E6&lt;&gt;'Povolené hodnoty'!$B$4,F6=3),G6+J6,"")</f>
        <v>2000</v>
      </c>
      <c r="T6" s="48">
        <f>IF(AND(E6&lt;&gt;'Povolené hodnoty'!$B$4,F6=4),G6+J6,"")</f>
      </c>
      <c r="U6" s="48">
        <f>IF(AND(E6&lt;&gt;'Povolené hodnoty'!$B$4,OR(F6="5a",F6="5b")),G6+J6,"")</f>
      </c>
      <c r="V6" s="48">
        <f>IF(AND(E6&lt;&gt;'Povolené hodnoty'!$B$4,F6=6),G6+J6,"")</f>
      </c>
      <c r="W6" s="49">
        <f>IF(AND(E6&lt;&gt;'Povolené hodnoty'!$B$4,F6=7),G6+J6,"")</f>
      </c>
      <c r="X6" s="47">
        <f>IF(AND(E6&lt;&gt;'Povolené hodnoty'!$B$4,F6=10),H6+K6,"")</f>
      </c>
      <c r="Y6" s="48">
        <f>IF(AND(E6&lt;&gt;'Povolené hodnoty'!$B$4,F6=11),H6+K6,"")</f>
      </c>
      <c r="Z6" s="48">
        <f>IF(AND(E6&lt;&gt;'Povolené hodnoty'!$B$4,F6=12),H6+K6,"")</f>
      </c>
      <c r="AA6" s="49">
        <f>IF(AND(E6&lt;&gt;'Povolené hodnoty'!$B$4,F6=13),H6+K6,"")</f>
      </c>
    </row>
    <row r="7" spans="1:27" ht="12.75">
      <c r="A7" s="86">
        <f aca="true" t="shared" si="0" ref="A7:A44">A6+1</f>
        <v>2</v>
      </c>
      <c r="B7" s="90">
        <v>42019</v>
      </c>
      <c r="C7" s="91" t="s">
        <v>124</v>
      </c>
      <c r="D7" s="80" t="s">
        <v>68</v>
      </c>
      <c r="E7" s="81" t="s">
        <v>45</v>
      </c>
      <c r="F7" s="82">
        <v>10</v>
      </c>
      <c r="G7" s="83"/>
      <c r="H7" s="84">
        <v>400</v>
      </c>
      <c r="I7" s="49">
        <f>I6+G7-H7</f>
        <v>3600</v>
      </c>
      <c r="J7" s="163"/>
      <c r="K7" s="164"/>
      <c r="L7" s="165">
        <f aca="true" t="shared" si="1" ref="L7:L31">L6+J7-K7</f>
        <v>6000</v>
      </c>
      <c r="M7" s="50">
        <f aca="true" t="shared" si="2" ref="M7:M31">A7</f>
        <v>2</v>
      </c>
      <c r="N7" s="47">
        <f>IF(AND(E7='Povolené hodnoty'!$B$4,F7=2),G7+J7,"")</f>
      </c>
      <c r="O7" s="49">
        <f>IF(AND(E7='Povolené hodnoty'!$B$4,F7=1),G7+J7,"")</f>
      </c>
      <c r="P7" s="47">
        <f>IF(AND(E7='Povolené hodnoty'!$B$4,F7=10),H7+K7,"")</f>
      </c>
      <c r="Q7" s="49">
        <f>IF(AND(E7='Povolené hodnoty'!$B$4,F7=9),H7+K7,"")</f>
      </c>
      <c r="R7" s="47">
        <f>IF(AND(E7&lt;&gt;'Povolené hodnoty'!$B$4,F7=2),G7+J7,"")</f>
      </c>
      <c r="S7" s="48">
        <f>IF(AND(E7&lt;&gt;'Povolené hodnoty'!$B$4,F7=3),G7+J7,"")</f>
      </c>
      <c r="T7" s="48">
        <f>IF(AND(E7&lt;&gt;'Povolené hodnoty'!$B$4,F7=4),G7+J7,"")</f>
      </c>
      <c r="U7" s="48">
        <f>IF(AND(E7&lt;&gt;'Povolené hodnoty'!$B$4,OR(F7="5a",F7="5b")),G7+J7,"")</f>
      </c>
      <c r="V7" s="48">
        <f>IF(AND(E7&lt;&gt;'Povolené hodnoty'!$B$4,F7=6),G7+J7,"")</f>
      </c>
      <c r="W7" s="49">
        <f>IF(AND(E7&lt;&gt;'Povolené hodnoty'!$B$4,F7=7),G7+J7,"")</f>
      </c>
      <c r="X7" s="47">
        <f>IF(AND(E7&lt;&gt;'Povolené hodnoty'!$B$4,F7=10),H7+K7,"")</f>
        <v>400</v>
      </c>
      <c r="Y7" s="48">
        <f>IF(AND(E7&lt;&gt;'Povolené hodnoty'!$B$4,F7=11),H7+K7,"")</f>
      </c>
      <c r="Z7" s="48">
        <f>IF(AND(E7&lt;&gt;'Povolené hodnoty'!$B$4,F7=12),H7+K7,"")</f>
      </c>
      <c r="AA7" s="49">
        <f>IF(AND(E7&lt;&gt;'Povolené hodnoty'!$B$4,F7=13),H7+K7,"")</f>
      </c>
    </row>
    <row r="8" spans="1:27" ht="12.75">
      <c r="A8" s="86">
        <f t="shared" si="0"/>
        <v>3</v>
      </c>
      <c r="B8" s="90">
        <v>42019</v>
      </c>
      <c r="C8" s="91" t="s">
        <v>125</v>
      </c>
      <c r="D8" s="80" t="s">
        <v>109</v>
      </c>
      <c r="E8" s="81" t="s">
        <v>45</v>
      </c>
      <c r="F8" s="82">
        <v>10</v>
      </c>
      <c r="G8" s="83"/>
      <c r="H8" s="84">
        <v>100</v>
      </c>
      <c r="I8" s="49">
        <f aca="true" t="shared" si="3" ref="I8:I31">I7+G8-H8</f>
        <v>3500</v>
      </c>
      <c r="J8" s="163"/>
      <c r="K8" s="164"/>
      <c r="L8" s="165">
        <f t="shared" si="1"/>
        <v>6000</v>
      </c>
      <c r="M8" s="50">
        <f t="shared" si="2"/>
        <v>3</v>
      </c>
      <c r="N8" s="47">
        <f>IF(AND(E8='Povolené hodnoty'!$B$4,F8=2),G8+J8,"")</f>
      </c>
      <c r="O8" s="49">
        <f>IF(AND(E8='Povolené hodnoty'!$B$4,F8=1),G8+J8,"")</f>
      </c>
      <c r="P8" s="47">
        <f>IF(AND(E8='Povolené hodnoty'!$B$4,F8=10),H8+K8,"")</f>
      </c>
      <c r="Q8" s="49">
        <f>IF(AND(E8='Povolené hodnoty'!$B$4,F8=9),H8+K8,"")</f>
      </c>
      <c r="R8" s="47">
        <f>IF(AND(E8&lt;&gt;'Povolené hodnoty'!$B$4,F8=2),G8+J8,"")</f>
      </c>
      <c r="S8" s="48">
        <f>IF(AND(E8&lt;&gt;'Povolené hodnoty'!$B$4,F8=3),G8+J8,"")</f>
      </c>
      <c r="T8" s="48">
        <f>IF(AND(E8&lt;&gt;'Povolené hodnoty'!$B$4,F8=4),G8+J8,"")</f>
      </c>
      <c r="U8" s="48">
        <f>IF(AND(E8&lt;&gt;'Povolené hodnoty'!$B$4,OR(F8="5a",F8="5b")),G8+J8,"")</f>
      </c>
      <c r="V8" s="48">
        <f>IF(AND(E8&lt;&gt;'Povolené hodnoty'!$B$4,F8=6),G8+J8,"")</f>
      </c>
      <c r="W8" s="49">
        <f>IF(AND(E8&lt;&gt;'Povolené hodnoty'!$B$4,F8=7),G8+J8,"")</f>
      </c>
      <c r="X8" s="47">
        <f>IF(AND(E8&lt;&gt;'Povolené hodnoty'!$B$4,F8=10),H8+K8,"")</f>
        <v>100</v>
      </c>
      <c r="Y8" s="48">
        <f>IF(AND(E8&lt;&gt;'Povolené hodnoty'!$B$4,F8=11),H8+K8,"")</f>
      </c>
      <c r="Z8" s="48">
        <f>IF(AND(E8&lt;&gt;'Povolené hodnoty'!$B$4,F8=12),H8+K8,"")</f>
      </c>
      <c r="AA8" s="49">
        <f>IF(AND(E8&lt;&gt;'Povolené hodnoty'!$B$4,F8=13),H8+K8,"")</f>
      </c>
    </row>
    <row r="9" spans="1:27" ht="12.75">
      <c r="A9" s="86">
        <f t="shared" si="0"/>
        <v>4</v>
      </c>
      <c r="B9" s="90">
        <v>42019</v>
      </c>
      <c r="C9" s="91" t="s">
        <v>126</v>
      </c>
      <c r="D9" s="80" t="s">
        <v>110</v>
      </c>
      <c r="E9" s="81" t="s">
        <v>45</v>
      </c>
      <c r="F9" s="82">
        <v>10</v>
      </c>
      <c r="G9" s="83"/>
      <c r="H9" s="84">
        <v>300</v>
      </c>
      <c r="I9" s="49">
        <f t="shared" si="3"/>
        <v>3200</v>
      </c>
      <c r="J9" s="163"/>
      <c r="K9" s="164"/>
      <c r="L9" s="165">
        <f t="shared" si="1"/>
        <v>6000</v>
      </c>
      <c r="M9" s="50">
        <f t="shared" si="2"/>
        <v>4</v>
      </c>
      <c r="N9" s="47">
        <f>IF(AND(E9='Povolené hodnoty'!$B$4,F9=2),G9+J9,"")</f>
      </c>
      <c r="O9" s="49">
        <f>IF(AND(E9='Povolené hodnoty'!$B$4,F9=1),G9+J9,"")</f>
      </c>
      <c r="P9" s="47">
        <f>IF(AND(E9='Povolené hodnoty'!$B$4,F9=10),H9+K9,"")</f>
      </c>
      <c r="Q9" s="49">
        <f>IF(AND(E9='Povolené hodnoty'!$B$4,F9=9),H9+K9,"")</f>
      </c>
      <c r="R9" s="47">
        <f>IF(AND(E9&lt;&gt;'Povolené hodnoty'!$B$4,F9=2),G9+J9,"")</f>
      </c>
      <c r="S9" s="48">
        <f>IF(AND(E9&lt;&gt;'Povolené hodnoty'!$B$4,F9=3),G9+J9,"")</f>
      </c>
      <c r="T9" s="48">
        <f>IF(AND(E9&lt;&gt;'Povolené hodnoty'!$B$4,F9=4),G9+J9,"")</f>
      </c>
      <c r="U9" s="48">
        <f>IF(AND(E9&lt;&gt;'Povolené hodnoty'!$B$4,OR(F9="5a",F9="5b")),G9+J9,"")</f>
      </c>
      <c r="V9" s="48">
        <f>IF(AND(E9&lt;&gt;'Povolené hodnoty'!$B$4,F9=6),G9+J9,"")</f>
      </c>
      <c r="W9" s="49">
        <f>IF(AND(E9&lt;&gt;'Povolené hodnoty'!$B$4,F9=7),G9+J9,"")</f>
      </c>
      <c r="X9" s="47">
        <f>IF(AND(E9&lt;&gt;'Povolené hodnoty'!$B$4,F9=10),H9+K9,"")</f>
        <v>300</v>
      </c>
      <c r="Y9" s="48">
        <f>IF(AND(E9&lt;&gt;'Povolené hodnoty'!$B$4,F9=11),H9+K9,"")</f>
      </c>
      <c r="Z9" s="48">
        <f>IF(AND(E9&lt;&gt;'Povolené hodnoty'!$B$4,F9=12),H9+K9,"")</f>
      </c>
      <c r="AA9" s="49">
        <f>IF(AND(E9&lt;&gt;'Povolené hodnoty'!$B$4,F9=13),H9+K9,"")</f>
      </c>
    </row>
    <row r="10" spans="1:27" ht="12.75">
      <c r="A10" s="86">
        <f t="shared" si="0"/>
        <v>5</v>
      </c>
      <c r="B10" s="90">
        <v>42033</v>
      </c>
      <c r="C10" s="91" t="s">
        <v>148</v>
      </c>
      <c r="D10" s="80" t="s">
        <v>111</v>
      </c>
      <c r="E10" s="81" t="s">
        <v>45</v>
      </c>
      <c r="F10" s="82">
        <v>10</v>
      </c>
      <c r="G10" s="83"/>
      <c r="H10" s="84"/>
      <c r="I10" s="49">
        <f t="shared" si="3"/>
        <v>3200</v>
      </c>
      <c r="J10" s="163"/>
      <c r="K10" s="164">
        <v>1000</v>
      </c>
      <c r="L10" s="165">
        <f t="shared" si="1"/>
        <v>5000</v>
      </c>
      <c r="M10" s="50">
        <f t="shared" si="2"/>
        <v>5</v>
      </c>
      <c r="N10" s="47">
        <f>IF(AND(E10='Povolené hodnoty'!$B$4,F10=2),G10+J10,"")</f>
      </c>
      <c r="O10" s="49">
        <f>IF(AND(E10='Povolené hodnoty'!$B$4,F10=1),G10+J10,"")</f>
      </c>
      <c r="P10" s="47">
        <f>IF(AND(E10='Povolené hodnoty'!$B$4,F10=10),H10+K10,"")</f>
      </c>
      <c r="Q10" s="49">
        <f>IF(AND(E10='Povolené hodnoty'!$B$4,F10=9),H10+K10,"")</f>
      </c>
      <c r="R10" s="47">
        <f>IF(AND(E10&lt;&gt;'Povolené hodnoty'!$B$4,F10=2),G10+J10,"")</f>
      </c>
      <c r="S10" s="48">
        <f>IF(AND(E10&lt;&gt;'Povolené hodnoty'!$B$4,F10=3),G10+J10,"")</f>
      </c>
      <c r="T10" s="48">
        <f>IF(AND(E10&lt;&gt;'Povolené hodnoty'!$B$4,F10=4),G10+J10,"")</f>
      </c>
      <c r="U10" s="48">
        <f>IF(AND(E10&lt;&gt;'Povolené hodnoty'!$B$4,OR(F10="5a",F10="5b")),G10+J10,"")</f>
      </c>
      <c r="V10" s="48">
        <f>IF(AND(E10&lt;&gt;'Povolené hodnoty'!$B$4,F10=6),G10+J10,"")</f>
      </c>
      <c r="W10" s="49">
        <f>IF(AND(E10&lt;&gt;'Povolené hodnoty'!$B$4,F10=7),G10+J10,"")</f>
      </c>
      <c r="X10" s="47">
        <f>IF(AND(E10&lt;&gt;'Povolené hodnoty'!$B$4,F10=10),H10+K10,"")</f>
        <v>1000</v>
      </c>
      <c r="Y10" s="48">
        <f>IF(AND(E10&lt;&gt;'Povolené hodnoty'!$B$4,F10=11),H10+K10,"")</f>
      </c>
      <c r="Z10" s="48">
        <f>IF(AND(E10&lt;&gt;'Povolené hodnoty'!$B$4,F10=12),H10+K10,"")</f>
      </c>
      <c r="AA10" s="49">
        <f>IF(AND(E10&lt;&gt;'Povolené hodnoty'!$B$4,F10=13),H10+K10,"")</f>
      </c>
    </row>
    <row r="11" spans="1:27" ht="12.75">
      <c r="A11" s="86">
        <f t="shared" si="0"/>
        <v>6</v>
      </c>
      <c r="B11" s="90">
        <v>42050</v>
      </c>
      <c r="C11" s="91" t="s">
        <v>127</v>
      </c>
      <c r="D11" s="80" t="s">
        <v>112</v>
      </c>
      <c r="E11" s="81" t="s">
        <v>44</v>
      </c>
      <c r="F11" s="82">
        <v>2</v>
      </c>
      <c r="G11" s="83">
        <v>22000</v>
      </c>
      <c r="H11" s="84"/>
      <c r="I11" s="49">
        <f t="shared" si="3"/>
        <v>25200</v>
      </c>
      <c r="J11" s="163"/>
      <c r="K11" s="164"/>
      <c r="L11" s="165">
        <f t="shared" si="1"/>
        <v>5000</v>
      </c>
      <c r="M11" s="50">
        <f t="shared" si="2"/>
        <v>6</v>
      </c>
      <c r="N11" s="47">
        <f>IF(AND(E11='Povolené hodnoty'!$B$4,F11=2),G11+J11,"")</f>
        <v>22000</v>
      </c>
      <c r="O11" s="49">
        <f>IF(AND(E11='Povolené hodnoty'!$B$4,F11=1),G11+J11,"")</f>
      </c>
      <c r="P11" s="47">
        <f>IF(AND(E11='Povolené hodnoty'!$B$4,F11=10),H11+K11,"")</f>
      </c>
      <c r="Q11" s="49">
        <f>IF(AND(E11='Povolené hodnoty'!$B$4,F11=9),H11+K11,"")</f>
      </c>
      <c r="R11" s="47">
        <f>IF(AND(E11&lt;&gt;'Povolené hodnoty'!$B$4,F11=2),G11+J11,"")</f>
      </c>
      <c r="S11" s="48">
        <f>IF(AND(E11&lt;&gt;'Povolené hodnoty'!$B$4,F11=3),G11+J11,"")</f>
      </c>
      <c r="T11" s="48">
        <f>IF(AND(E11&lt;&gt;'Povolené hodnoty'!$B$4,F11=4),G11+J11,"")</f>
      </c>
      <c r="U11" s="48">
        <f>IF(AND(E11&lt;&gt;'Povolené hodnoty'!$B$4,OR(F11="5a",F11="5b")),G11+J11,"")</f>
      </c>
      <c r="V11" s="48">
        <f>IF(AND(E11&lt;&gt;'Povolené hodnoty'!$B$4,F11=6),G11+J11,"")</f>
      </c>
      <c r="W11" s="49">
        <f>IF(AND(E11&lt;&gt;'Povolené hodnoty'!$B$4,F11=7),G11+J11,"")</f>
      </c>
      <c r="X11" s="47">
        <f>IF(AND(E11&lt;&gt;'Povolené hodnoty'!$B$4,F11=10),H11+K11,"")</f>
      </c>
      <c r="Y11" s="48">
        <f>IF(AND(E11&lt;&gt;'Povolené hodnoty'!$B$4,F11=11),H11+K11,"")</f>
      </c>
      <c r="Z11" s="48">
        <f>IF(AND(E11&lt;&gt;'Povolené hodnoty'!$B$4,F11=12),H11+K11,"")</f>
      </c>
      <c r="AA11" s="49">
        <f>IF(AND(E11&lt;&gt;'Povolené hodnoty'!$B$4,F11=13),H11+K11,"")</f>
      </c>
    </row>
    <row r="12" spans="1:27" ht="12.75">
      <c r="A12" s="86">
        <f t="shared" si="0"/>
        <v>7</v>
      </c>
      <c r="B12" s="90">
        <v>42050</v>
      </c>
      <c r="C12" s="91" t="s">
        <v>128</v>
      </c>
      <c r="D12" s="80" t="s">
        <v>113</v>
      </c>
      <c r="E12" s="81" t="s">
        <v>44</v>
      </c>
      <c r="F12" s="82">
        <v>10</v>
      </c>
      <c r="G12" s="83"/>
      <c r="H12" s="84">
        <v>5000</v>
      </c>
      <c r="I12" s="49">
        <f t="shared" si="3"/>
        <v>20200</v>
      </c>
      <c r="J12" s="163"/>
      <c r="K12" s="164"/>
      <c r="L12" s="165">
        <f t="shared" si="1"/>
        <v>5000</v>
      </c>
      <c r="M12" s="50">
        <f t="shared" si="2"/>
        <v>7</v>
      </c>
      <c r="N12" s="47">
        <f>IF(AND(E12='Povolené hodnoty'!$B$4,F12=2),G12+J12,"")</f>
      </c>
      <c r="O12" s="49">
        <f>IF(AND(E12='Povolené hodnoty'!$B$4,F12=1),G12+J12,"")</f>
      </c>
      <c r="P12" s="47">
        <f>IF(AND(E12='Povolené hodnoty'!$B$4,F12=10),H12+K12,"")</f>
        <v>5000</v>
      </c>
      <c r="Q12" s="49">
        <f>IF(AND(E12='Povolené hodnoty'!$B$4,F12=9),H12+K12,"")</f>
      </c>
      <c r="R12" s="47">
        <f>IF(AND(E12&lt;&gt;'Povolené hodnoty'!$B$4,F12=2),G12+J12,"")</f>
      </c>
      <c r="S12" s="48">
        <f>IF(AND(E12&lt;&gt;'Povolené hodnoty'!$B$4,F12=3),G12+J12,"")</f>
      </c>
      <c r="T12" s="48">
        <f>IF(AND(E12&lt;&gt;'Povolené hodnoty'!$B$4,F12=4),G12+J12,"")</f>
      </c>
      <c r="U12" s="48">
        <f>IF(AND(E12&lt;&gt;'Povolené hodnoty'!$B$4,OR(F12="5a",F12="5b")),G12+J12,"")</f>
      </c>
      <c r="V12" s="48">
        <f>IF(AND(E12&lt;&gt;'Povolené hodnoty'!$B$4,F12=6),G12+J12,"")</f>
      </c>
      <c r="W12" s="49">
        <f>IF(AND(E12&lt;&gt;'Povolené hodnoty'!$B$4,F12=7),G12+J12,"")</f>
      </c>
      <c r="X12" s="47">
        <f>IF(AND(E12&lt;&gt;'Povolené hodnoty'!$B$4,F12=10),H12+K12,"")</f>
      </c>
      <c r="Y12" s="48">
        <f>IF(AND(E12&lt;&gt;'Povolené hodnoty'!$B$4,F12=11),H12+K12,"")</f>
      </c>
      <c r="Z12" s="48">
        <f>IF(AND(E12&lt;&gt;'Povolené hodnoty'!$B$4,F12=12),H12+K12,"")</f>
      </c>
      <c r="AA12" s="49">
        <f>IF(AND(E12&lt;&gt;'Povolené hodnoty'!$B$4,F12=13),H12+K12,"")</f>
      </c>
    </row>
    <row r="13" spans="1:27" ht="12.75">
      <c r="A13" s="86">
        <f t="shared" si="0"/>
        <v>8</v>
      </c>
      <c r="B13" s="90">
        <v>42050</v>
      </c>
      <c r="C13" s="91" t="s">
        <v>129</v>
      </c>
      <c r="D13" s="80" t="s">
        <v>114</v>
      </c>
      <c r="E13" s="81" t="s">
        <v>45</v>
      </c>
      <c r="F13" s="82">
        <v>10</v>
      </c>
      <c r="G13" s="83"/>
      <c r="H13" s="84">
        <v>6000</v>
      </c>
      <c r="I13" s="49">
        <f t="shared" si="3"/>
        <v>14200</v>
      </c>
      <c r="J13" s="163"/>
      <c r="K13" s="164"/>
      <c r="L13" s="165">
        <f t="shared" si="1"/>
        <v>5000</v>
      </c>
      <c r="M13" s="50">
        <f t="shared" si="2"/>
        <v>8</v>
      </c>
      <c r="N13" s="47">
        <f>IF(AND(E13='Povolené hodnoty'!$B$4,F13=2),G13+J13,"")</f>
      </c>
      <c r="O13" s="49">
        <f>IF(AND(E13='Povolené hodnoty'!$B$4,F13=1),G13+J13,"")</f>
      </c>
      <c r="P13" s="47">
        <f>IF(AND(E13='Povolené hodnoty'!$B$4,F13=10),H13+K13,"")</f>
      </c>
      <c r="Q13" s="49">
        <f>IF(AND(E13='Povolené hodnoty'!$B$4,F13=9),H13+K13,"")</f>
      </c>
      <c r="R13" s="47">
        <f>IF(AND(E13&lt;&gt;'Povolené hodnoty'!$B$4,F13=2),G13+J13,"")</f>
      </c>
      <c r="S13" s="48">
        <f>IF(AND(E13&lt;&gt;'Povolené hodnoty'!$B$4,F13=3),G13+J13,"")</f>
      </c>
      <c r="T13" s="48">
        <f>IF(AND(E13&lt;&gt;'Povolené hodnoty'!$B$4,F13=4),G13+J13,"")</f>
      </c>
      <c r="U13" s="48">
        <f>IF(AND(E13&lt;&gt;'Povolené hodnoty'!$B$4,OR(F13="5a",F13="5b")),G13+J13,"")</f>
      </c>
      <c r="V13" s="48">
        <f>IF(AND(E13&lt;&gt;'Povolené hodnoty'!$B$4,F13=6),G13+J13,"")</f>
      </c>
      <c r="W13" s="49">
        <f>IF(AND(E13&lt;&gt;'Povolené hodnoty'!$B$4,F13=7),G13+J13,"")</f>
      </c>
      <c r="X13" s="47">
        <f>IF(AND(E13&lt;&gt;'Povolené hodnoty'!$B$4,F13=10),H13+K13,"")</f>
        <v>6000</v>
      </c>
      <c r="Y13" s="48">
        <f>IF(AND(E13&lt;&gt;'Povolené hodnoty'!$B$4,F13=11),H13+K13,"")</f>
      </c>
      <c r="Z13" s="48">
        <f>IF(AND(E13&lt;&gt;'Povolené hodnoty'!$B$4,F13=12),H13+K13,"")</f>
      </c>
      <c r="AA13" s="49">
        <f>IF(AND(E13&lt;&gt;'Povolené hodnoty'!$B$4,F13=13),H13+K13,"")</f>
      </c>
    </row>
    <row r="14" spans="1:27" ht="12.75">
      <c r="A14" s="86">
        <f t="shared" si="0"/>
        <v>9</v>
      </c>
      <c r="B14" s="90">
        <v>42119</v>
      </c>
      <c r="C14" s="91" t="s">
        <v>130</v>
      </c>
      <c r="D14" s="80" t="s">
        <v>115</v>
      </c>
      <c r="E14" s="81" t="s">
        <v>44</v>
      </c>
      <c r="F14" s="82">
        <v>2</v>
      </c>
      <c r="G14" s="83">
        <v>500</v>
      </c>
      <c r="H14" s="84"/>
      <c r="I14" s="49">
        <f t="shared" si="3"/>
        <v>14700</v>
      </c>
      <c r="J14" s="163"/>
      <c r="K14" s="164"/>
      <c r="L14" s="165">
        <f t="shared" si="1"/>
        <v>5000</v>
      </c>
      <c r="M14" s="50">
        <f t="shared" si="2"/>
        <v>9</v>
      </c>
      <c r="N14" s="47">
        <f>IF(AND(E14='Povolené hodnoty'!$B$4,F14=2),G14+J14,"")</f>
        <v>500</v>
      </c>
      <c r="O14" s="49">
        <f>IF(AND(E14='Povolené hodnoty'!$B$4,F14=1),G14+J14,"")</f>
      </c>
      <c r="P14" s="47">
        <f>IF(AND(E14='Povolené hodnoty'!$B$4,F14=10),H14+K14,"")</f>
      </c>
      <c r="Q14" s="49">
        <f>IF(AND(E14='Povolené hodnoty'!$B$4,F14=9),H14+K14,"")</f>
      </c>
      <c r="R14" s="47">
        <f>IF(AND(E14&lt;&gt;'Povolené hodnoty'!$B$4,F14=2),G14+J14,"")</f>
      </c>
      <c r="S14" s="48">
        <f>IF(AND(E14&lt;&gt;'Povolené hodnoty'!$B$4,F14=3),G14+J14,"")</f>
      </c>
      <c r="T14" s="48">
        <f>IF(AND(E14&lt;&gt;'Povolené hodnoty'!$B$4,F14=4),G14+J14,"")</f>
      </c>
      <c r="U14" s="48">
        <f>IF(AND(E14&lt;&gt;'Povolené hodnoty'!$B$4,OR(F14="5a",F14="5b")),G14+J14,"")</f>
      </c>
      <c r="V14" s="48">
        <f>IF(AND(E14&lt;&gt;'Povolené hodnoty'!$B$4,F14=6),G14+J14,"")</f>
      </c>
      <c r="W14" s="49">
        <f>IF(AND(E14&lt;&gt;'Povolené hodnoty'!$B$4,F14=7),G14+J14,"")</f>
      </c>
      <c r="X14" s="47">
        <f>IF(AND(E14&lt;&gt;'Povolené hodnoty'!$B$4,F14=10),H14+K14,"")</f>
      </c>
      <c r="Y14" s="48">
        <f>IF(AND(E14&lt;&gt;'Povolené hodnoty'!$B$4,F14=11),H14+K14,"")</f>
      </c>
      <c r="Z14" s="48">
        <f>IF(AND(E14&lt;&gt;'Povolené hodnoty'!$B$4,F14=12),H14+K14,"")</f>
      </c>
      <c r="AA14" s="49">
        <f>IF(AND(E14&lt;&gt;'Povolené hodnoty'!$B$4,F14=13),H14+K14,"")</f>
      </c>
    </row>
    <row r="15" spans="1:27" ht="12.75">
      <c r="A15" s="86">
        <f t="shared" si="0"/>
        <v>10</v>
      </c>
      <c r="B15" s="90">
        <v>42140</v>
      </c>
      <c r="C15" s="91" t="s">
        <v>131</v>
      </c>
      <c r="D15" s="80" t="s">
        <v>116</v>
      </c>
      <c r="E15" s="81" t="s">
        <v>44</v>
      </c>
      <c r="F15" s="82">
        <v>2</v>
      </c>
      <c r="G15" s="83">
        <v>1000</v>
      </c>
      <c r="H15" s="84"/>
      <c r="I15" s="49">
        <f t="shared" si="3"/>
        <v>15700</v>
      </c>
      <c r="J15" s="163"/>
      <c r="K15" s="164"/>
      <c r="L15" s="165">
        <f t="shared" si="1"/>
        <v>5000</v>
      </c>
      <c r="M15" s="50">
        <f t="shared" si="2"/>
        <v>10</v>
      </c>
      <c r="N15" s="47">
        <f>IF(AND(E15='Povolené hodnoty'!$B$4,F15=2),G15+J15,"")</f>
        <v>1000</v>
      </c>
      <c r="O15" s="49">
        <f>IF(AND(E15='Povolené hodnoty'!$B$4,F15=1),G15+J15,"")</f>
      </c>
      <c r="P15" s="47">
        <f>IF(AND(E15='Povolené hodnoty'!$B$4,F15=10),H15+K15,"")</f>
      </c>
      <c r="Q15" s="49">
        <f>IF(AND(E15='Povolené hodnoty'!$B$4,F15=9),H15+K15,"")</f>
      </c>
      <c r="R15" s="47">
        <f>IF(AND(E15&lt;&gt;'Povolené hodnoty'!$B$4,F15=2),G15+J15,"")</f>
      </c>
      <c r="S15" s="48">
        <f>IF(AND(E15&lt;&gt;'Povolené hodnoty'!$B$4,F15=3),G15+J15,"")</f>
      </c>
      <c r="T15" s="48">
        <f>IF(AND(E15&lt;&gt;'Povolené hodnoty'!$B$4,F15=4),G15+J15,"")</f>
      </c>
      <c r="U15" s="48">
        <f>IF(AND(E15&lt;&gt;'Povolené hodnoty'!$B$4,OR(F15="5a",F15="5b")),G15+J15,"")</f>
      </c>
      <c r="V15" s="48">
        <f>IF(AND(E15&lt;&gt;'Povolené hodnoty'!$B$4,F15=6),G15+J15,"")</f>
      </c>
      <c r="W15" s="49">
        <f>IF(AND(E15&lt;&gt;'Povolené hodnoty'!$B$4,F15=7),G15+J15,"")</f>
      </c>
      <c r="X15" s="47">
        <f>IF(AND(E15&lt;&gt;'Povolené hodnoty'!$B$4,F15=10),H15+K15,"")</f>
      </c>
      <c r="Y15" s="48">
        <f>IF(AND(E15&lt;&gt;'Povolené hodnoty'!$B$4,F15=11),H15+K15,"")</f>
      </c>
      <c r="Z15" s="48">
        <f>IF(AND(E15&lt;&gt;'Povolené hodnoty'!$B$4,F15=12),H15+K15,"")</f>
      </c>
      <c r="AA15" s="49">
        <f>IF(AND(E15&lt;&gt;'Povolené hodnoty'!$B$4,F15=13),H15+K15,"")</f>
      </c>
    </row>
    <row r="16" spans="1:27" ht="12.75">
      <c r="A16" s="86">
        <f t="shared" si="0"/>
        <v>11</v>
      </c>
      <c r="B16" s="90">
        <v>42140</v>
      </c>
      <c r="C16" s="91" t="s">
        <v>132</v>
      </c>
      <c r="D16" s="80" t="s">
        <v>117</v>
      </c>
      <c r="E16" s="81" t="s">
        <v>44</v>
      </c>
      <c r="F16" s="82">
        <v>10</v>
      </c>
      <c r="G16" s="83"/>
      <c r="H16" s="84">
        <v>800</v>
      </c>
      <c r="I16" s="49">
        <f t="shared" si="3"/>
        <v>14900</v>
      </c>
      <c r="J16" s="163"/>
      <c r="K16" s="164"/>
      <c r="L16" s="165">
        <f t="shared" si="1"/>
        <v>5000</v>
      </c>
      <c r="M16" s="50">
        <f t="shared" si="2"/>
        <v>11</v>
      </c>
      <c r="N16" s="47">
        <f>IF(AND(E16='Povolené hodnoty'!$B$4,F16=2),G16+J16,"")</f>
      </c>
      <c r="O16" s="49">
        <f>IF(AND(E16='Povolené hodnoty'!$B$4,F16=1),G16+J16,"")</f>
      </c>
      <c r="P16" s="47">
        <f>IF(AND(E16='Povolené hodnoty'!$B$4,F16=10),H16+K16,"")</f>
        <v>800</v>
      </c>
      <c r="Q16" s="49">
        <f>IF(AND(E16='Povolené hodnoty'!$B$4,F16=9),H16+K16,"")</f>
      </c>
      <c r="R16" s="47">
        <f>IF(AND(E16&lt;&gt;'Povolené hodnoty'!$B$4,F16=2),G16+J16,"")</f>
      </c>
      <c r="S16" s="48">
        <f>IF(AND(E16&lt;&gt;'Povolené hodnoty'!$B$4,F16=3),G16+J16,"")</f>
      </c>
      <c r="T16" s="48">
        <f>IF(AND(E16&lt;&gt;'Povolené hodnoty'!$B$4,F16=4),G16+J16,"")</f>
      </c>
      <c r="U16" s="48">
        <f>IF(AND(E16&lt;&gt;'Povolené hodnoty'!$B$4,OR(F16="5a",F16="5b")),G16+J16,"")</f>
      </c>
      <c r="V16" s="48">
        <f>IF(AND(E16&lt;&gt;'Povolené hodnoty'!$B$4,F16=6),G16+J16,"")</f>
      </c>
      <c r="W16" s="49">
        <f>IF(AND(E16&lt;&gt;'Povolené hodnoty'!$B$4,F16=7),G16+J16,"")</f>
      </c>
      <c r="X16" s="47">
        <f>IF(AND(E16&lt;&gt;'Povolené hodnoty'!$B$4,F16=10),H16+K16,"")</f>
      </c>
      <c r="Y16" s="48">
        <f>IF(AND(E16&lt;&gt;'Povolené hodnoty'!$B$4,F16=11),H16+K16,"")</f>
      </c>
      <c r="Z16" s="48">
        <f>IF(AND(E16&lt;&gt;'Povolené hodnoty'!$B$4,F16=12),H16+K16,"")</f>
      </c>
      <c r="AA16" s="49">
        <f>IF(AND(E16&lt;&gt;'Povolené hodnoty'!$B$4,F16=13),H16+K16,"")</f>
      </c>
    </row>
    <row r="17" spans="1:27" ht="12.75">
      <c r="A17" s="86">
        <f t="shared" si="0"/>
        <v>12</v>
      </c>
      <c r="B17" s="90" t="s">
        <v>122</v>
      </c>
      <c r="C17" s="91" t="s">
        <v>133</v>
      </c>
      <c r="D17" s="80" t="s">
        <v>118</v>
      </c>
      <c r="E17" s="81" t="s">
        <v>44</v>
      </c>
      <c r="F17" s="82">
        <v>1</v>
      </c>
      <c r="G17" s="83">
        <v>2000</v>
      </c>
      <c r="H17" s="84"/>
      <c r="I17" s="49">
        <f t="shared" si="3"/>
        <v>16900</v>
      </c>
      <c r="J17" s="163"/>
      <c r="K17" s="164"/>
      <c r="L17" s="165">
        <f t="shared" si="1"/>
        <v>5000</v>
      </c>
      <c r="M17" s="50">
        <f t="shared" si="2"/>
        <v>12</v>
      </c>
      <c r="N17" s="47">
        <f>IF(AND(E17='Povolené hodnoty'!$B$4,F17=2),G17+J17,"")</f>
      </c>
      <c r="O17" s="49">
        <f>IF(AND(E17='Povolené hodnoty'!$B$4,F17=1),G17+J17,"")</f>
        <v>2000</v>
      </c>
      <c r="P17" s="47">
        <f>IF(AND(E17='Povolené hodnoty'!$B$4,F17=10),H17+K17,"")</f>
      </c>
      <c r="Q17" s="49">
        <f>IF(AND(E17='Povolené hodnoty'!$B$4,F17=9),H17+K17,"")</f>
      </c>
      <c r="R17" s="47">
        <f>IF(AND(E17&lt;&gt;'Povolené hodnoty'!$B$4,F17=2),G17+J17,"")</f>
      </c>
      <c r="S17" s="48">
        <f>IF(AND(E17&lt;&gt;'Povolené hodnoty'!$B$4,F17=3),G17+J17,"")</f>
      </c>
      <c r="T17" s="48">
        <f>IF(AND(E17&lt;&gt;'Povolené hodnoty'!$B$4,F17=4),G17+J17,"")</f>
      </c>
      <c r="U17" s="48">
        <f>IF(AND(E17&lt;&gt;'Povolené hodnoty'!$B$4,OR(F17="5a",F17="5b")),G17+J17,"")</f>
      </c>
      <c r="V17" s="48">
        <f>IF(AND(E17&lt;&gt;'Povolené hodnoty'!$B$4,F17=6),G17+J17,"")</f>
      </c>
      <c r="W17" s="49">
        <f>IF(AND(E17&lt;&gt;'Povolené hodnoty'!$B$4,F17=7),G17+J17,"")</f>
      </c>
      <c r="X17" s="47">
        <f>IF(AND(E17&lt;&gt;'Povolené hodnoty'!$B$4,F17=10),H17+K17,"")</f>
      </c>
      <c r="Y17" s="48">
        <f>IF(AND(E17&lt;&gt;'Povolené hodnoty'!$B$4,F17=11),H17+K17,"")</f>
      </c>
      <c r="Z17" s="48">
        <f>IF(AND(E17&lt;&gt;'Povolené hodnoty'!$B$4,F17=12),H17+K17,"")</f>
      </c>
      <c r="AA17" s="49">
        <f>IF(AND(E17&lt;&gt;'Povolené hodnoty'!$B$4,F17=13),H17+K17,"")</f>
      </c>
    </row>
    <row r="18" spans="1:27" ht="12.75">
      <c r="A18" s="86">
        <f t="shared" si="0"/>
        <v>13</v>
      </c>
      <c r="B18" s="90">
        <v>42140</v>
      </c>
      <c r="C18" s="91" t="s">
        <v>134</v>
      </c>
      <c r="D18" s="80" t="s">
        <v>119</v>
      </c>
      <c r="E18" s="81" t="s">
        <v>45</v>
      </c>
      <c r="F18" s="82">
        <v>2</v>
      </c>
      <c r="G18" s="83">
        <v>500</v>
      </c>
      <c r="H18" s="84"/>
      <c r="I18" s="49">
        <f t="shared" si="3"/>
        <v>17400</v>
      </c>
      <c r="J18" s="163"/>
      <c r="K18" s="164"/>
      <c r="L18" s="165">
        <f t="shared" si="1"/>
        <v>5000</v>
      </c>
      <c r="M18" s="50">
        <f t="shared" si="2"/>
        <v>13</v>
      </c>
      <c r="N18" s="47">
        <f>IF(AND(E18='Povolené hodnoty'!$B$4,F18=2),G18+J18,"")</f>
      </c>
      <c r="O18" s="49">
        <f>IF(AND(E18='Povolené hodnoty'!$B$4,F18=1),G18+J18,"")</f>
      </c>
      <c r="P18" s="47">
        <f>IF(AND(E18='Povolené hodnoty'!$B$4,F18=10),H18+K18,"")</f>
      </c>
      <c r="Q18" s="49">
        <f>IF(AND(E18='Povolené hodnoty'!$B$4,F18=9),H18+K18,"")</f>
      </c>
      <c r="R18" s="47">
        <f>IF(AND(E18&lt;&gt;'Povolené hodnoty'!$B$4,F18=2),G18+J18,"")</f>
        <v>500</v>
      </c>
      <c r="S18" s="48">
        <f>IF(AND(E18&lt;&gt;'Povolené hodnoty'!$B$4,F18=3),G18+J18,"")</f>
      </c>
      <c r="T18" s="48">
        <f>IF(AND(E18&lt;&gt;'Povolené hodnoty'!$B$4,F18=4),G18+J18,"")</f>
      </c>
      <c r="U18" s="48">
        <f>IF(AND(E18&lt;&gt;'Povolené hodnoty'!$B$4,OR(F18="5a",F18="5b")),G18+J18,"")</f>
      </c>
      <c r="V18" s="48">
        <f>IF(AND(E18&lt;&gt;'Povolené hodnoty'!$B$4,F18=6),G18+J18,"")</f>
      </c>
      <c r="W18" s="49">
        <f>IF(AND(E18&lt;&gt;'Povolené hodnoty'!$B$4,F18=7),G18+J18,"")</f>
      </c>
      <c r="X18" s="47">
        <f>IF(AND(E18&lt;&gt;'Povolené hodnoty'!$B$4,F18=10),H18+K18,"")</f>
      </c>
      <c r="Y18" s="48">
        <f>IF(AND(E18&lt;&gt;'Povolené hodnoty'!$B$4,F18=11),H18+K18,"")</f>
      </c>
      <c r="Z18" s="48">
        <f>IF(AND(E18&lt;&gt;'Povolené hodnoty'!$B$4,F18=12),H18+K18,"")</f>
      </c>
      <c r="AA18" s="49">
        <f>IF(AND(E18&lt;&gt;'Povolené hodnoty'!$B$4,F18=13),H18+K18,"")</f>
      </c>
    </row>
    <row r="19" spans="1:27" ht="12.75">
      <c r="A19" s="86">
        <f t="shared" si="0"/>
        <v>14</v>
      </c>
      <c r="B19" s="90">
        <v>42140</v>
      </c>
      <c r="C19" s="91" t="s">
        <v>135</v>
      </c>
      <c r="D19" s="80" t="s">
        <v>120</v>
      </c>
      <c r="E19" s="81" t="s">
        <v>45</v>
      </c>
      <c r="F19" s="82">
        <v>10</v>
      </c>
      <c r="G19" s="83"/>
      <c r="H19" s="84">
        <v>600</v>
      </c>
      <c r="I19" s="49">
        <f t="shared" si="3"/>
        <v>16800</v>
      </c>
      <c r="J19" s="163"/>
      <c r="K19" s="164"/>
      <c r="L19" s="165">
        <f t="shared" si="1"/>
        <v>5000</v>
      </c>
      <c r="M19" s="50">
        <f t="shared" si="2"/>
        <v>14</v>
      </c>
      <c r="N19" s="47">
        <f>IF(AND(E19='Povolené hodnoty'!$B$4,F19=2),G19+J19,"")</f>
      </c>
      <c r="O19" s="49">
        <f>IF(AND(E19='Povolené hodnoty'!$B$4,F19=1),G19+J19,"")</f>
      </c>
      <c r="P19" s="47">
        <f>IF(AND(E19='Povolené hodnoty'!$B$4,F19=10),H19+K19,"")</f>
      </c>
      <c r="Q19" s="49">
        <f>IF(AND(E19='Povolené hodnoty'!$B$4,F19=9),H19+K19,"")</f>
      </c>
      <c r="R19" s="47">
        <f>IF(AND(E19&lt;&gt;'Povolené hodnoty'!$B$4,F19=2),G19+J19,"")</f>
      </c>
      <c r="S19" s="48">
        <f>IF(AND(E19&lt;&gt;'Povolené hodnoty'!$B$4,F19=3),G19+J19,"")</f>
      </c>
      <c r="T19" s="48">
        <f>IF(AND(E19&lt;&gt;'Povolené hodnoty'!$B$4,F19=4),G19+J19,"")</f>
      </c>
      <c r="U19" s="48">
        <f>IF(AND(E19&lt;&gt;'Povolené hodnoty'!$B$4,OR(F19="5a",F19="5b")),G19+J19,"")</f>
      </c>
      <c r="V19" s="48">
        <f>IF(AND(E19&lt;&gt;'Povolené hodnoty'!$B$4,F19=6),G19+J19,"")</f>
      </c>
      <c r="W19" s="49">
        <f>IF(AND(E19&lt;&gt;'Povolené hodnoty'!$B$4,F19=7),G19+J19,"")</f>
      </c>
      <c r="X19" s="47">
        <f>IF(AND(E19&lt;&gt;'Povolené hodnoty'!$B$4,F19=10),H19+K19,"")</f>
        <v>600</v>
      </c>
      <c r="Y19" s="48">
        <f>IF(AND(E19&lt;&gt;'Povolené hodnoty'!$B$4,F19=11),H19+K19,"")</f>
      </c>
      <c r="Z19" s="48">
        <f>IF(AND(E19&lt;&gt;'Povolené hodnoty'!$B$4,F19=12),H19+K19,"")</f>
      </c>
      <c r="AA19" s="49">
        <f>IF(AND(E19&lt;&gt;'Povolené hodnoty'!$B$4,F19=13),H19+K19,"")</f>
      </c>
    </row>
    <row r="20" spans="1:27" ht="12.75">
      <c r="A20" s="86">
        <f t="shared" si="0"/>
        <v>15</v>
      </c>
      <c r="B20" s="90">
        <v>42144</v>
      </c>
      <c r="C20" s="91" t="s">
        <v>149</v>
      </c>
      <c r="D20" s="80" t="s">
        <v>121</v>
      </c>
      <c r="E20" s="81" t="s">
        <v>45</v>
      </c>
      <c r="F20" s="82" t="s">
        <v>48</v>
      </c>
      <c r="G20" s="83"/>
      <c r="H20" s="84"/>
      <c r="I20" s="49">
        <f t="shared" si="3"/>
        <v>16800</v>
      </c>
      <c r="J20" s="163">
        <v>5000</v>
      </c>
      <c r="K20" s="164"/>
      <c r="L20" s="165">
        <f t="shared" si="1"/>
        <v>10000</v>
      </c>
      <c r="M20" s="50">
        <f t="shared" si="2"/>
        <v>15</v>
      </c>
      <c r="N20" s="47">
        <f>IF(AND(E20='Povolené hodnoty'!$B$4,F20=2),G20+J20,"")</f>
      </c>
      <c r="O20" s="49">
        <f>IF(AND(E20='Povolené hodnoty'!$B$4,F20=1),G20+J20,"")</f>
      </c>
      <c r="P20" s="47">
        <f>IF(AND(E20='Povolené hodnoty'!$B$4,F20=10),H20+K20,"")</f>
      </c>
      <c r="Q20" s="49">
        <f>IF(AND(E20='Povolené hodnoty'!$B$4,F20=9),H20+K20,"")</f>
      </c>
      <c r="R20" s="47">
        <f>IF(AND(E20&lt;&gt;'Povolené hodnoty'!$B$4,F20=2),G20+J20,"")</f>
      </c>
      <c r="S20" s="48">
        <f>IF(AND(E20&lt;&gt;'Povolené hodnoty'!$B$4,F20=3),G20+J20,"")</f>
      </c>
      <c r="T20" s="48">
        <f>IF(AND(E20&lt;&gt;'Povolené hodnoty'!$B$4,F20=4),G20+J20,"")</f>
      </c>
      <c r="U20" s="48">
        <f>IF(AND(E20&lt;&gt;'Povolené hodnoty'!$B$4,OR(F20="5a",F20="5b")),G20+J20,"")</f>
        <v>5000</v>
      </c>
      <c r="V20" s="48">
        <f>IF(AND(E20&lt;&gt;'Povolené hodnoty'!$B$4,F20=6),G20+J20,"")</f>
      </c>
      <c r="W20" s="49">
        <f>IF(AND(E20&lt;&gt;'Povolené hodnoty'!$B$4,F20=7),G20+J20,"")</f>
      </c>
      <c r="X20" s="47">
        <f>IF(AND(E20&lt;&gt;'Povolené hodnoty'!$B$4,F20=10),H20+K20,"")</f>
      </c>
      <c r="Y20" s="48">
        <f>IF(AND(E20&lt;&gt;'Povolené hodnoty'!$B$4,F20=11),H20+K20,"")</f>
      </c>
      <c r="Z20" s="48">
        <f>IF(AND(E20&lt;&gt;'Povolené hodnoty'!$B$4,F20=12),H20+K20,"")</f>
      </c>
      <c r="AA20" s="49">
        <f>IF(AND(E20&lt;&gt;'Povolené hodnoty'!$B$4,F20=13),H20+K20,"")</f>
      </c>
    </row>
    <row r="21" spans="1:27" ht="12.75">
      <c r="A21" s="86">
        <f t="shared" si="0"/>
        <v>16</v>
      </c>
      <c r="B21" s="90">
        <v>42150</v>
      </c>
      <c r="C21" s="91" t="s">
        <v>136</v>
      </c>
      <c r="D21" s="80" t="s">
        <v>158</v>
      </c>
      <c r="E21" s="81" t="s">
        <v>44</v>
      </c>
      <c r="F21" s="82">
        <v>1</v>
      </c>
      <c r="G21" s="83">
        <v>1000</v>
      </c>
      <c r="H21" s="84"/>
      <c r="I21" s="49">
        <f t="shared" si="3"/>
        <v>17800</v>
      </c>
      <c r="J21" s="163"/>
      <c r="K21" s="164"/>
      <c r="L21" s="165">
        <f t="shared" si="1"/>
        <v>10000</v>
      </c>
      <c r="M21" s="50">
        <f t="shared" si="2"/>
        <v>16</v>
      </c>
      <c r="N21" s="47">
        <f>IF(AND(E21='Povolené hodnoty'!$B$4,F21=2),G21+J21,"")</f>
      </c>
      <c r="O21" s="49">
        <f>IF(AND(E21='Povolené hodnoty'!$B$4,F21=1),G21+J21,"")</f>
        <v>1000</v>
      </c>
      <c r="P21" s="47">
        <f>IF(AND(E21='Povolené hodnoty'!$B$4,F21=10),H21+K21,"")</f>
      </c>
      <c r="Q21" s="49">
        <f>IF(AND(E21='Povolené hodnoty'!$B$4,F21=9),H21+K21,"")</f>
      </c>
      <c r="R21" s="47">
        <f>IF(AND(E21&lt;&gt;'Povolené hodnoty'!$B$4,F21=2),G21+J21,"")</f>
      </c>
      <c r="S21" s="48">
        <f>IF(AND(E21&lt;&gt;'Povolené hodnoty'!$B$4,F21=3),G21+J21,"")</f>
      </c>
      <c r="T21" s="48">
        <f>IF(AND(E21&lt;&gt;'Povolené hodnoty'!$B$4,F21=4),G21+J21,"")</f>
      </c>
      <c r="U21" s="48">
        <f>IF(AND(E21&lt;&gt;'Povolené hodnoty'!$B$4,OR(F21="5a",F21="5b")),G21+J21,"")</f>
      </c>
      <c r="V21" s="48">
        <f>IF(AND(E21&lt;&gt;'Povolené hodnoty'!$B$4,F21=6),G21+J21,"")</f>
      </c>
      <c r="W21" s="49">
        <f>IF(AND(E21&lt;&gt;'Povolené hodnoty'!$B$4,F21=7),G21+J21,"")</f>
      </c>
      <c r="X21" s="47">
        <f>IF(AND(E21&lt;&gt;'Povolené hodnoty'!$B$4,F21=10),H21+K21,"")</f>
      </c>
      <c r="Y21" s="48">
        <f>IF(AND(E21&lt;&gt;'Povolené hodnoty'!$B$4,F21=11),H21+K21,"")</f>
      </c>
      <c r="Z21" s="48">
        <f>IF(AND(E21&lt;&gt;'Povolené hodnoty'!$B$4,F21=12),H21+K21,"")</f>
      </c>
      <c r="AA21" s="49">
        <f>IF(AND(E21&lt;&gt;'Povolené hodnoty'!$B$4,F21=13),H21+K21,"")</f>
      </c>
    </row>
    <row r="22" spans="1:27" ht="12.75">
      <c r="A22" s="86">
        <f t="shared" si="0"/>
        <v>17</v>
      </c>
      <c r="B22" s="90">
        <v>42150</v>
      </c>
      <c r="C22" s="91" t="s">
        <v>137</v>
      </c>
      <c r="D22" s="80" t="s">
        <v>159</v>
      </c>
      <c r="E22" s="81" t="s">
        <v>44</v>
      </c>
      <c r="F22" s="82">
        <v>9</v>
      </c>
      <c r="G22" s="83"/>
      <c r="H22" s="84">
        <v>100</v>
      </c>
      <c r="I22" s="49">
        <f t="shared" si="3"/>
        <v>17700</v>
      </c>
      <c r="J22" s="163"/>
      <c r="K22" s="164"/>
      <c r="L22" s="165">
        <f t="shared" si="1"/>
        <v>10000</v>
      </c>
      <c r="M22" s="50">
        <f t="shared" si="2"/>
        <v>17</v>
      </c>
      <c r="N22" s="47">
        <f>IF(AND(E22='Povolené hodnoty'!$B$4,F22=2),G22+J22,"")</f>
      </c>
      <c r="O22" s="49">
        <f>IF(AND(E22='Povolené hodnoty'!$B$4,F22=1),G22+J22,"")</f>
      </c>
      <c r="P22" s="47">
        <f>IF(AND(E22='Povolené hodnoty'!$B$4,F22=10),H22+K22,"")</f>
      </c>
      <c r="Q22" s="49">
        <f>IF(AND(E22='Povolené hodnoty'!$B$4,F22=9),H22+K22,"")</f>
        <v>100</v>
      </c>
      <c r="R22" s="47">
        <f>IF(AND(E22&lt;&gt;'Povolené hodnoty'!$B$4,F22=2),G22+J22,"")</f>
      </c>
      <c r="S22" s="48">
        <f>IF(AND(E22&lt;&gt;'Povolené hodnoty'!$B$4,F22=3),G22+J22,"")</f>
      </c>
      <c r="T22" s="48">
        <f>IF(AND(E22&lt;&gt;'Povolené hodnoty'!$B$4,F22=4),G22+J22,"")</f>
      </c>
      <c r="U22" s="48">
        <f>IF(AND(E22&lt;&gt;'Povolené hodnoty'!$B$4,OR(F22="5a",F22="5b")),G22+J22,"")</f>
      </c>
      <c r="V22" s="48">
        <f>IF(AND(E22&lt;&gt;'Povolené hodnoty'!$B$4,F22=6),G22+J22,"")</f>
      </c>
      <c r="W22" s="49">
        <f>IF(AND(E22&lt;&gt;'Povolené hodnoty'!$B$4,F22=7),G22+J22,"")</f>
      </c>
      <c r="X22" s="47">
        <f>IF(AND(E22&lt;&gt;'Povolené hodnoty'!$B$4,F22=10),H22+K22,"")</f>
      </c>
      <c r="Y22" s="48">
        <f>IF(AND(E22&lt;&gt;'Povolené hodnoty'!$B$4,F22=11),H22+K22,"")</f>
      </c>
      <c r="Z22" s="48">
        <f>IF(AND(E22&lt;&gt;'Povolené hodnoty'!$B$4,F22=12),H22+K22,"")</f>
      </c>
      <c r="AA22" s="49">
        <f>IF(AND(E22&lt;&gt;'Povolené hodnoty'!$B$4,F22=13),H22+K22,"")</f>
      </c>
    </row>
    <row r="23" spans="1:27" ht="12.75">
      <c r="A23" s="86">
        <f t="shared" si="0"/>
        <v>18</v>
      </c>
      <c r="B23" s="90">
        <v>42150</v>
      </c>
      <c r="C23" s="91" t="s">
        <v>138</v>
      </c>
      <c r="D23" s="80" t="s">
        <v>160</v>
      </c>
      <c r="E23" s="81" t="s">
        <v>45</v>
      </c>
      <c r="F23" s="82">
        <v>12</v>
      </c>
      <c r="G23" s="83"/>
      <c r="H23" s="84">
        <v>5000</v>
      </c>
      <c r="I23" s="49">
        <f t="shared" si="3"/>
        <v>12700</v>
      </c>
      <c r="J23" s="163"/>
      <c r="K23" s="164"/>
      <c r="L23" s="165">
        <f t="shared" si="1"/>
        <v>10000</v>
      </c>
      <c r="M23" s="50">
        <f t="shared" si="2"/>
        <v>18</v>
      </c>
      <c r="N23" s="47">
        <f>IF(AND(E23='Povolené hodnoty'!$B$4,F23=2),G23+J23,"")</f>
      </c>
      <c r="O23" s="49">
        <f>IF(AND(E23='Povolené hodnoty'!$B$4,F23=1),G23+J23,"")</f>
      </c>
      <c r="P23" s="47">
        <f>IF(AND(E23='Povolené hodnoty'!$B$4,F23=10),H23+K23,"")</f>
      </c>
      <c r="Q23" s="49">
        <f>IF(AND(E23='Povolené hodnoty'!$B$4,F23=9),H23+K23,"")</f>
      </c>
      <c r="R23" s="47">
        <f>IF(AND(E23&lt;&gt;'Povolené hodnoty'!$B$4,F23=2),G23+J23,"")</f>
      </c>
      <c r="S23" s="48">
        <f>IF(AND(E23&lt;&gt;'Povolené hodnoty'!$B$4,F23=3),G23+J23,"")</f>
      </c>
      <c r="T23" s="48">
        <f>IF(AND(E23&lt;&gt;'Povolené hodnoty'!$B$4,F23=4),G23+J23,"")</f>
      </c>
      <c r="U23" s="48">
        <f>IF(AND(E23&lt;&gt;'Povolené hodnoty'!$B$4,OR(F23="5a",F23="5b")),G23+J23,"")</f>
      </c>
      <c r="V23" s="48">
        <f>IF(AND(E23&lt;&gt;'Povolené hodnoty'!$B$4,F23=6),G23+J23,"")</f>
      </c>
      <c r="W23" s="49">
        <f>IF(AND(E23&lt;&gt;'Povolené hodnoty'!$B$4,F23=7),G23+J23,"")</f>
      </c>
      <c r="X23" s="47">
        <f>IF(AND(E23&lt;&gt;'Povolené hodnoty'!$B$4,F23=10),H23+K23,"")</f>
      </c>
      <c r="Y23" s="48">
        <f>IF(AND(E23&lt;&gt;'Povolené hodnoty'!$B$4,F23=11),H23+K23,"")</f>
      </c>
      <c r="Z23" s="48">
        <f>IF(AND(E23&lt;&gt;'Povolené hodnoty'!$B$4,F23=12),H23+K23,"")</f>
        <v>5000</v>
      </c>
      <c r="AA23" s="49">
        <f>IF(AND(E23&lt;&gt;'Povolené hodnoty'!$B$4,F23=13),H23+K23,"")</f>
      </c>
    </row>
    <row r="24" spans="1:27" ht="12.75">
      <c r="A24" s="86">
        <f t="shared" si="0"/>
        <v>19</v>
      </c>
      <c r="B24" s="90">
        <v>42154</v>
      </c>
      <c r="C24" s="91" t="s">
        <v>150</v>
      </c>
      <c r="D24" s="80" t="s">
        <v>161</v>
      </c>
      <c r="E24" s="81" t="s">
        <v>70</v>
      </c>
      <c r="F24" s="82" t="s">
        <v>69</v>
      </c>
      <c r="G24" s="83"/>
      <c r="H24" s="84"/>
      <c r="I24" s="49">
        <f t="shared" si="3"/>
        <v>12700</v>
      </c>
      <c r="J24" s="163"/>
      <c r="K24" s="164">
        <v>4000</v>
      </c>
      <c r="L24" s="165">
        <f t="shared" si="1"/>
        <v>6000</v>
      </c>
      <c r="M24" s="50">
        <f t="shared" si="2"/>
        <v>19</v>
      </c>
      <c r="N24" s="47">
        <f>IF(AND(E24='Povolené hodnoty'!$B$4,F24=2),G24+J24,"")</f>
      </c>
      <c r="O24" s="49">
        <f>IF(AND(E24='Povolené hodnoty'!$B$4,F24=1),G24+J24,"")</f>
      </c>
      <c r="P24" s="47">
        <f>IF(AND(E24='Povolené hodnoty'!$B$4,F24=10),H24+K24,"")</f>
      </c>
      <c r="Q24" s="49">
        <f>IF(AND(E24='Povolené hodnoty'!$B$4,F24=9),H24+K24,"")</f>
      </c>
      <c r="R24" s="47">
        <f>IF(AND(E24&lt;&gt;'Povolené hodnoty'!$B$4,F24=2),G24+J24,"")</f>
      </c>
      <c r="S24" s="48">
        <f>IF(AND(E24&lt;&gt;'Povolené hodnoty'!$B$4,F24=3),G24+J24,"")</f>
      </c>
      <c r="T24" s="48">
        <f>IF(AND(E24&lt;&gt;'Povolené hodnoty'!$B$4,F24=4),G24+J24,"")</f>
      </c>
      <c r="U24" s="48">
        <f>IF(AND(E24&lt;&gt;'Povolené hodnoty'!$B$4,OR(F24="5a",F24="5b")),G24+J24,"")</f>
      </c>
      <c r="V24" s="48">
        <f>IF(AND(E24&lt;&gt;'Povolené hodnoty'!$B$4,F24=6),G24+J24,"")</f>
      </c>
      <c r="W24" s="49">
        <f>IF(AND(E24&lt;&gt;'Povolené hodnoty'!$B$4,F24=7),G24+J24,"")</f>
      </c>
      <c r="X24" s="47">
        <f>IF(AND(E24&lt;&gt;'Povolené hodnoty'!$B$4,F24=10),H24+K24,"")</f>
      </c>
      <c r="Y24" s="48">
        <f>IF(AND(E24&lt;&gt;'Povolené hodnoty'!$B$4,F24=11),H24+K24,"")</f>
      </c>
      <c r="Z24" s="48">
        <f>IF(AND(E24&lt;&gt;'Povolené hodnoty'!$B$4,F24=12),H24+K24,"")</f>
      </c>
      <c r="AA24" s="49">
        <f>IF(AND(E24&lt;&gt;'Povolené hodnoty'!$B$4,F24=13),H24+K24,"")</f>
      </c>
    </row>
    <row r="25" spans="1:27" ht="12.75">
      <c r="A25" s="86">
        <f t="shared" si="0"/>
        <v>20</v>
      </c>
      <c r="B25" s="90">
        <v>42154</v>
      </c>
      <c r="C25" s="91" t="s">
        <v>139</v>
      </c>
      <c r="D25" s="80" t="s">
        <v>162</v>
      </c>
      <c r="E25" s="81" t="s">
        <v>70</v>
      </c>
      <c r="F25" s="82" t="s">
        <v>69</v>
      </c>
      <c r="G25" s="83">
        <v>4000</v>
      </c>
      <c r="H25" s="84"/>
      <c r="I25" s="49">
        <f t="shared" si="3"/>
        <v>16700</v>
      </c>
      <c r="J25" s="163"/>
      <c r="K25" s="164"/>
      <c r="L25" s="165">
        <f t="shared" si="1"/>
        <v>6000</v>
      </c>
      <c r="M25" s="50">
        <f t="shared" si="2"/>
        <v>20</v>
      </c>
      <c r="N25" s="47">
        <f>IF(AND(E25='Povolené hodnoty'!$B$4,F25=2),G25+J25,"")</f>
      </c>
      <c r="O25" s="49">
        <f>IF(AND(E25='Povolené hodnoty'!$B$4,F25=1),G25+J25,"")</f>
      </c>
      <c r="P25" s="47">
        <f>IF(AND(E25='Povolené hodnoty'!$B$4,F25=10),H25+K25,"")</f>
      </c>
      <c r="Q25" s="49">
        <f>IF(AND(E25='Povolené hodnoty'!$B$4,F25=9),H25+K25,"")</f>
      </c>
      <c r="R25" s="47">
        <f>IF(AND(E25&lt;&gt;'Povolené hodnoty'!$B$4,F25=2),G25+J25,"")</f>
      </c>
      <c r="S25" s="48">
        <f>IF(AND(E25&lt;&gt;'Povolené hodnoty'!$B$4,F25=3),G25+J25,"")</f>
      </c>
      <c r="T25" s="48">
        <f>IF(AND(E25&lt;&gt;'Povolené hodnoty'!$B$4,F25=4),G25+J25,"")</f>
      </c>
      <c r="U25" s="48">
        <f>IF(AND(E25&lt;&gt;'Povolené hodnoty'!$B$4,OR(F25="5a",F25="5b")),G25+J25,"")</f>
      </c>
      <c r="V25" s="48">
        <f>IF(AND(E25&lt;&gt;'Povolené hodnoty'!$B$4,F25=6),G25+J25,"")</f>
      </c>
      <c r="W25" s="49">
        <f>IF(AND(E25&lt;&gt;'Povolené hodnoty'!$B$4,F25=7),G25+J25,"")</f>
      </c>
      <c r="X25" s="47">
        <f>IF(AND(E25&lt;&gt;'Povolené hodnoty'!$B$4,F25=10),H25+K25,"")</f>
      </c>
      <c r="Y25" s="48">
        <f>IF(AND(E25&lt;&gt;'Povolené hodnoty'!$B$4,F25=11),H25+K25,"")</f>
      </c>
      <c r="Z25" s="48">
        <f>IF(AND(E25&lt;&gt;'Povolené hodnoty'!$B$4,F25=12),H25+K25,"")</f>
      </c>
      <c r="AA25" s="49">
        <f>IF(AND(E25&lt;&gt;'Povolené hodnoty'!$B$4,F25=13),H25+K25,"")</f>
      </c>
    </row>
    <row r="26" spans="1:27" ht="12.75">
      <c r="A26" s="86">
        <f t="shared" si="0"/>
        <v>21</v>
      </c>
      <c r="B26" s="90">
        <v>42169</v>
      </c>
      <c r="C26" s="91" t="s">
        <v>140</v>
      </c>
      <c r="D26" s="80" t="s">
        <v>163</v>
      </c>
      <c r="E26" s="81" t="s">
        <v>45</v>
      </c>
      <c r="F26" s="82">
        <v>10</v>
      </c>
      <c r="G26" s="83"/>
      <c r="H26" s="84">
        <v>15000</v>
      </c>
      <c r="I26" s="49">
        <f t="shared" si="3"/>
        <v>1700</v>
      </c>
      <c r="J26" s="163"/>
      <c r="K26" s="164"/>
      <c r="L26" s="165">
        <f t="shared" si="1"/>
        <v>6000</v>
      </c>
      <c r="M26" s="50">
        <f t="shared" si="2"/>
        <v>21</v>
      </c>
      <c r="N26" s="47">
        <f>IF(AND(E26='Povolené hodnoty'!$B$4,F26=2),G26+J26,"")</f>
      </c>
      <c r="O26" s="49">
        <f>IF(AND(E26='Povolené hodnoty'!$B$4,F26=1),G26+J26,"")</f>
      </c>
      <c r="P26" s="47">
        <f>IF(AND(E26='Povolené hodnoty'!$B$4,F26=10),H26+K26,"")</f>
      </c>
      <c r="Q26" s="49">
        <f>IF(AND(E26='Povolené hodnoty'!$B$4,F26=9),H26+K26,"")</f>
      </c>
      <c r="R26" s="47">
        <f>IF(AND(E26&lt;&gt;'Povolené hodnoty'!$B$4,F26=2),G26+J26,"")</f>
      </c>
      <c r="S26" s="48">
        <f>IF(AND(E26&lt;&gt;'Povolené hodnoty'!$B$4,F26=3),G26+J26,"")</f>
      </c>
      <c r="T26" s="48">
        <f>IF(AND(E26&lt;&gt;'Povolené hodnoty'!$B$4,F26=4),G26+J26,"")</f>
      </c>
      <c r="U26" s="48">
        <f>IF(AND(E26&lt;&gt;'Povolené hodnoty'!$B$4,OR(F26="5a",F26="5b")),G26+J26,"")</f>
      </c>
      <c r="V26" s="48">
        <f>IF(AND(E26&lt;&gt;'Povolené hodnoty'!$B$4,F26=6),G26+J26,"")</f>
      </c>
      <c r="W26" s="49">
        <f>IF(AND(E26&lt;&gt;'Povolené hodnoty'!$B$4,F26=7),G26+J26,"")</f>
      </c>
      <c r="X26" s="47">
        <f>IF(AND(E26&lt;&gt;'Povolené hodnoty'!$B$4,F26=10),H26+K26,"")</f>
        <v>15000</v>
      </c>
      <c r="Y26" s="48">
        <f>IF(AND(E26&lt;&gt;'Povolené hodnoty'!$B$4,F26=11),H26+K26,"")</f>
      </c>
      <c r="Z26" s="48">
        <f>IF(AND(E26&lt;&gt;'Povolené hodnoty'!$B$4,F26=12),H26+K26,"")</f>
      </c>
      <c r="AA26" s="49">
        <f>IF(AND(E26&lt;&gt;'Povolené hodnoty'!$B$4,F26=13),H26+K26,"")</f>
      </c>
    </row>
    <row r="27" spans="1:27" ht="12.75">
      <c r="A27" s="86">
        <f t="shared" si="0"/>
        <v>22</v>
      </c>
      <c r="B27" s="90">
        <v>42185</v>
      </c>
      <c r="C27" s="91" t="s">
        <v>141</v>
      </c>
      <c r="D27" s="80" t="s">
        <v>164</v>
      </c>
      <c r="E27" s="81" t="s">
        <v>45</v>
      </c>
      <c r="F27" s="82">
        <v>7</v>
      </c>
      <c r="G27" s="83">
        <v>5000</v>
      </c>
      <c r="H27" s="84"/>
      <c r="I27" s="49">
        <f t="shared" si="3"/>
        <v>6700</v>
      </c>
      <c r="J27" s="163"/>
      <c r="K27" s="164"/>
      <c r="L27" s="165">
        <f t="shared" si="1"/>
        <v>6000</v>
      </c>
      <c r="M27" s="50">
        <f t="shared" si="2"/>
        <v>22</v>
      </c>
      <c r="N27" s="47">
        <f>IF(AND(E27='Povolené hodnoty'!$B$4,F27=2),G27+J27,"")</f>
      </c>
      <c r="O27" s="49">
        <f>IF(AND(E27='Povolené hodnoty'!$B$4,F27=1),G27+J27,"")</f>
      </c>
      <c r="P27" s="47">
        <f>IF(AND(E27='Povolené hodnoty'!$B$4,F27=10),H27+K27,"")</f>
      </c>
      <c r="Q27" s="49">
        <f>IF(AND(E27='Povolené hodnoty'!$B$4,F27=9),H27+K27,"")</f>
      </c>
      <c r="R27" s="47">
        <f>IF(AND(E27&lt;&gt;'Povolené hodnoty'!$B$4,F27=2),G27+J27,"")</f>
      </c>
      <c r="S27" s="48">
        <f>IF(AND(E27&lt;&gt;'Povolené hodnoty'!$B$4,F27=3),G27+J27,"")</f>
      </c>
      <c r="T27" s="48">
        <f>IF(AND(E27&lt;&gt;'Povolené hodnoty'!$B$4,F27=4),G27+J27,"")</f>
      </c>
      <c r="U27" s="48">
        <f>IF(AND(E27&lt;&gt;'Povolené hodnoty'!$B$4,OR(F27="5a",F27="5b")),G27+J27,"")</f>
      </c>
      <c r="V27" s="48">
        <f>IF(AND(E27&lt;&gt;'Povolené hodnoty'!$B$4,F27=6),G27+J27,"")</f>
      </c>
      <c r="W27" s="49">
        <f>IF(AND(E27&lt;&gt;'Povolené hodnoty'!$B$4,F27=7),G27+J27,"")</f>
        <v>5000</v>
      </c>
      <c r="X27" s="47">
        <f>IF(AND(E27&lt;&gt;'Povolené hodnoty'!$B$4,F27=10),H27+K27,"")</f>
      </c>
      <c r="Y27" s="48">
        <f>IF(AND(E27&lt;&gt;'Povolené hodnoty'!$B$4,F27=11),H27+K27,"")</f>
      </c>
      <c r="Z27" s="48">
        <f>IF(AND(E27&lt;&gt;'Povolené hodnoty'!$B$4,F27=12),H27+K27,"")</f>
      </c>
      <c r="AA27" s="49">
        <f>IF(AND(E27&lt;&gt;'Povolené hodnoty'!$B$4,F27=13),H27+K27,"")</f>
      </c>
    </row>
    <row r="28" spans="1:27" ht="12.75">
      <c r="A28" s="86">
        <f t="shared" si="0"/>
        <v>23</v>
      </c>
      <c r="B28" s="90">
        <v>42185</v>
      </c>
      <c r="C28" s="91" t="s">
        <v>142</v>
      </c>
      <c r="D28" s="80" t="s">
        <v>165</v>
      </c>
      <c r="E28" s="81" t="s">
        <v>45</v>
      </c>
      <c r="F28" s="82">
        <v>10</v>
      </c>
      <c r="G28" s="83"/>
      <c r="H28" s="84">
        <v>2500</v>
      </c>
      <c r="I28" s="49">
        <f t="shared" si="3"/>
        <v>4200</v>
      </c>
      <c r="J28" s="163"/>
      <c r="K28" s="164"/>
      <c r="L28" s="165">
        <f t="shared" si="1"/>
        <v>6000</v>
      </c>
      <c r="M28" s="50">
        <f t="shared" si="2"/>
        <v>23</v>
      </c>
      <c r="N28" s="47">
        <f>IF(AND(E28='Povolené hodnoty'!$B$4,F28=2),G28+J28,"")</f>
      </c>
      <c r="O28" s="49">
        <f>IF(AND(E28='Povolené hodnoty'!$B$4,F28=1),G28+J28,"")</f>
      </c>
      <c r="P28" s="47">
        <f>IF(AND(E28='Povolené hodnoty'!$B$4,F28=10),H28+K28,"")</f>
      </c>
      <c r="Q28" s="49">
        <f>IF(AND(E28='Povolené hodnoty'!$B$4,F28=9),H28+K28,"")</f>
      </c>
      <c r="R28" s="47">
        <f>IF(AND(E28&lt;&gt;'Povolené hodnoty'!$B$4,F28=2),G28+J28,"")</f>
      </c>
      <c r="S28" s="48">
        <f>IF(AND(E28&lt;&gt;'Povolené hodnoty'!$B$4,F28=3),G28+J28,"")</f>
      </c>
      <c r="T28" s="48">
        <f>IF(AND(E28&lt;&gt;'Povolené hodnoty'!$B$4,F28=4),G28+J28,"")</f>
      </c>
      <c r="U28" s="48">
        <f>IF(AND(E28&lt;&gt;'Povolené hodnoty'!$B$4,OR(F28="5a",F28="5b")),G28+J28,"")</f>
      </c>
      <c r="V28" s="48">
        <f>IF(AND(E28&lt;&gt;'Povolené hodnoty'!$B$4,F28=6),G28+J28,"")</f>
      </c>
      <c r="W28" s="49">
        <f>IF(AND(E28&lt;&gt;'Povolené hodnoty'!$B$4,F28=7),G28+J28,"")</f>
      </c>
      <c r="X28" s="47">
        <f>IF(AND(E28&lt;&gt;'Povolené hodnoty'!$B$4,F28=10),H28+K28,"")</f>
        <v>2500</v>
      </c>
      <c r="Y28" s="48">
        <f>IF(AND(E28&lt;&gt;'Povolené hodnoty'!$B$4,F28=11),H28+K28,"")</f>
      </c>
      <c r="Z28" s="48">
        <f>IF(AND(E28&lt;&gt;'Povolené hodnoty'!$B$4,F28=12),H28+K28,"")</f>
      </c>
      <c r="AA28" s="49">
        <f>IF(AND(E28&lt;&gt;'Povolené hodnoty'!$B$4,F28=13),H28+K28,"")</f>
      </c>
    </row>
    <row r="29" spans="1:27" ht="12.75">
      <c r="A29" s="86">
        <f t="shared" si="0"/>
        <v>24</v>
      </c>
      <c r="B29" s="90">
        <v>42185</v>
      </c>
      <c r="C29" s="91" t="s">
        <v>143</v>
      </c>
      <c r="D29" s="80" t="s">
        <v>166</v>
      </c>
      <c r="E29" s="81" t="s">
        <v>45</v>
      </c>
      <c r="F29" s="82">
        <v>10</v>
      </c>
      <c r="G29" s="83"/>
      <c r="H29" s="84">
        <v>1100</v>
      </c>
      <c r="I29" s="49">
        <f t="shared" si="3"/>
        <v>3100</v>
      </c>
      <c r="J29" s="163"/>
      <c r="K29" s="164"/>
      <c r="L29" s="165">
        <f t="shared" si="1"/>
        <v>6000</v>
      </c>
      <c r="M29" s="50">
        <f t="shared" si="2"/>
        <v>24</v>
      </c>
      <c r="N29" s="47">
        <f>IF(AND(E29='Povolené hodnoty'!$B$4,F29=2),G29+J29,"")</f>
      </c>
      <c r="O29" s="49">
        <f>IF(AND(E29='Povolené hodnoty'!$B$4,F29=1),G29+J29,"")</f>
      </c>
      <c r="P29" s="47">
        <f>IF(AND(E29='Povolené hodnoty'!$B$4,F29=10),H29+K29,"")</f>
      </c>
      <c r="Q29" s="49">
        <f>IF(AND(E29='Povolené hodnoty'!$B$4,F29=9),H29+K29,"")</f>
      </c>
      <c r="R29" s="47">
        <f>IF(AND(E29&lt;&gt;'Povolené hodnoty'!$B$4,F29=2),G29+J29,"")</f>
      </c>
      <c r="S29" s="48">
        <f>IF(AND(E29&lt;&gt;'Povolené hodnoty'!$B$4,F29=3),G29+J29,"")</f>
      </c>
      <c r="T29" s="48">
        <f>IF(AND(E29&lt;&gt;'Povolené hodnoty'!$B$4,F29=4),G29+J29,"")</f>
      </c>
      <c r="U29" s="48">
        <f>IF(AND(E29&lt;&gt;'Povolené hodnoty'!$B$4,OR(F29="5a",F29="5b")),G29+J29,"")</f>
      </c>
      <c r="V29" s="48">
        <f>IF(AND(E29&lt;&gt;'Povolené hodnoty'!$B$4,F29=6),G29+J29,"")</f>
      </c>
      <c r="W29" s="49">
        <f>IF(AND(E29&lt;&gt;'Povolené hodnoty'!$B$4,F29=7),G29+J29,"")</f>
      </c>
      <c r="X29" s="47">
        <f>IF(AND(E29&lt;&gt;'Povolené hodnoty'!$B$4,F29=10),H29+K29,"")</f>
        <v>1100</v>
      </c>
      <c r="Y29" s="48">
        <f>IF(AND(E29&lt;&gt;'Povolené hodnoty'!$B$4,F29=11),H29+K29,"")</f>
      </c>
      <c r="Z29" s="48">
        <f>IF(AND(E29&lt;&gt;'Povolené hodnoty'!$B$4,F29=12),H29+K29,"")</f>
      </c>
      <c r="AA29" s="49">
        <f>IF(AND(E29&lt;&gt;'Povolené hodnoty'!$B$4,F29=13),H29+K29,"")</f>
      </c>
    </row>
    <row r="30" spans="1:27" ht="12.75">
      <c r="A30" s="86">
        <f t="shared" si="0"/>
        <v>25</v>
      </c>
      <c r="B30" s="90">
        <v>42262</v>
      </c>
      <c r="C30" s="91" t="s">
        <v>151</v>
      </c>
      <c r="D30" s="80" t="s">
        <v>167</v>
      </c>
      <c r="E30" s="81" t="s">
        <v>44</v>
      </c>
      <c r="F30" s="82">
        <v>10</v>
      </c>
      <c r="G30" s="83"/>
      <c r="H30" s="84"/>
      <c r="I30" s="49">
        <f t="shared" si="3"/>
        <v>3100</v>
      </c>
      <c r="J30" s="163"/>
      <c r="K30" s="164">
        <v>500</v>
      </c>
      <c r="L30" s="165">
        <f t="shared" si="1"/>
        <v>5500</v>
      </c>
      <c r="M30" s="50">
        <f t="shared" si="2"/>
        <v>25</v>
      </c>
      <c r="N30" s="47">
        <f>IF(AND(E30='Povolené hodnoty'!$B$4,F30=2),G30+J30,"")</f>
      </c>
      <c r="O30" s="49">
        <f>IF(AND(E30='Povolené hodnoty'!$B$4,F30=1),G30+J30,"")</f>
      </c>
      <c r="P30" s="47">
        <f>IF(AND(E30='Povolené hodnoty'!$B$4,F30=10),H30+K30,"")</f>
        <v>500</v>
      </c>
      <c r="Q30" s="49">
        <f>IF(AND(E30='Povolené hodnoty'!$B$4,F30=9),H30+K30,"")</f>
      </c>
      <c r="R30" s="47">
        <f>IF(AND(E30&lt;&gt;'Povolené hodnoty'!$B$4,F30=2),G30+J30,"")</f>
      </c>
      <c r="S30" s="48">
        <f>IF(AND(E30&lt;&gt;'Povolené hodnoty'!$B$4,F30=3),G30+J30,"")</f>
      </c>
      <c r="T30" s="48">
        <f>IF(AND(E30&lt;&gt;'Povolené hodnoty'!$B$4,F30=4),G30+J30,"")</f>
      </c>
      <c r="U30" s="48">
        <f>IF(AND(E30&lt;&gt;'Povolené hodnoty'!$B$4,OR(F30="5a",F30="5b")),G30+J30,"")</f>
      </c>
      <c r="V30" s="48">
        <f>IF(AND(E30&lt;&gt;'Povolené hodnoty'!$B$4,F30=6),G30+J30,"")</f>
      </c>
      <c r="W30" s="49">
        <f>IF(AND(E30&lt;&gt;'Povolené hodnoty'!$B$4,F30=7),G30+J30,"")</f>
      </c>
      <c r="X30" s="47">
        <f>IF(AND(E30&lt;&gt;'Povolené hodnoty'!$B$4,F30=10),H30+K30,"")</f>
      </c>
      <c r="Y30" s="48">
        <f>IF(AND(E30&lt;&gt;'Povolené hodnoty'!$B$4,F30=11),H30+K30,"")</f>
      </c>
      <c r="Z30" s="48">
        <f>IF(AND(E30&lt;&gt;'Povolené hodnoty'!$B$4,F30=12),H30+K30,"")</f>
      </c>
      <c r="AA30" s="49">
        <f>IF(AND(E30&lt;&gt;'Povolené hodnoty'!$B$4,F30=13),H30+K30,"")</f>
      </c>
    </row>
    <row r="31" spans="1:27" ht="12.75">
      <c r="A31" s="86">
        <f t="shared" si="0"/>
        <v>26</v>
      </c>
      <c r="B31" s="90">
        <v>42267</v>
      </c>
      <c r="C31" s="91" t="s">
        <v>144</v>
      </c>
      <c r="D31" s="80" t="s">
        <v>168</v>
      </c>
      <c r="E31" s="81" t="s">
        <v>44</v>
      </c>
      <c r="F31" s="82">
        <v>2</v>
      </c>
      <c r="G31" s="83">
        <v>525</v>
      </c>
      <c r="H31" s="84"/>
      <c r="I31" s="49">
        <f t="shared" si="3"/>
        <v>3625</v>
      </c>
      <c r="J31" s="163"/>
      <c r="K31" s="164"/>
      <c r="L31" s="165">
        <f t="shared" si="1"/>
        <v>5500</v>
      </c>
      <c r="M31" s="50">
        <f t="shared" si="2"/>
        <v>26</v>
      </c>
      <c r="N31" s="47">
        <f>IF(AND(E31='Povolené hodnoty'!$B$4,F31=2),G31+J31,"")</f>
        <v>525</v>
      </c>
      <c r="O31" s="49">
        <f>IF(AND(E31='Povolené hodnoty'!$B$4,F31=1),G31+J31,"")</f>
      </c>
      <c r="P31" s="47">
        <f>IF(AND(E31='Povolené hodnoty'!$B$4,F31=10),H31+K31,"")</f>
      </c>
      <c r="Q31" s="49">
        <f>IF(AND(E31='Povolené hodnoty'!$B$4,F31=9),H31+K31,"")</f>
      </c>
      <c r="R31" s="47">
        <f>IF(AND(E31&lt;&gt;'Povolené hodnoty'!$B$4,F31=2),G31+J31,"")</f>
      </c>
      <c r="S31" s="48">
        <f>IF(AND(E31&lt;&gt;'Povolené hodnoty'!$B$4,F31=3),G31+J31,"")</f>
      </c>
      <c r="T31" s="48">
        <f>IF(AND(E31&lt;&gt;'Povolené hodnoty'!$B$4,F31=4),G31+J31,"")</f>
      </c>
      <c r="U31" s="48">
        <f>IF(AND(E31&lt;&gt;'Povolené hodnoty'!$B$4,OR(F31="5a",F31="5b")),G31+J31,"")</f>
      </c>
      <c r="V31" s="48">
        <f>IF(AND(E31&lt;&gt;'Povolené hodnoty'!$B$4,F31=6),G31+J31,"")</f>
      </c>
      <c r="W31" s="49">
        <f>IF(AND(E31&lt;&gt;'Povolené hodnoty'!$B$4,F31=7),G31+J31,"")</f>
      </c>
      <c r="X31" s="47">
        <f>IF(AND(E31&lt;&gt;'Povolené hodnoty'!$B$4,F31=10),H31+K31,"")</f>
      </c>
      <c r="Y31" s="48">
        <f>IF(AND(E31&lt;&gt;'Povolené hodnoty'!$B$4,F31=11),H31+K31,"")</f>
      </c>
      <c r="Z31" s="48">
        <f>IF(AND(E31&lt;&gt;'Povolené hodnoty'!$B$4,F31=12),H31+K31,"")</f>
      </c>
      <c r="AA31" s="49">
        <f>IF(AND(E31&lt;&gt;'Povolené hodnoty'!$B$4,F31=13),H31+K31,"")</f>
      </c>
    </row>
    <row r="32" spans="1:27" ht="12.75">
      <c r="A32" s="86">
        <f t="shared" si="0"/>
        <v>27</v>
      </c>
      <c r="B32" s="90">
        <v>42308</v>
      </c>
      <c r="C32" s="91" t="s">
        <v>152</v>
      </c>
      <c r="D32" s="80" t="s">
        <v>169</v>
      </c>
      <c r="E32" s="81" t="s">
        <v>67</v>
      </c>
      <c r="F32" s="82">
        <v>6</v>
      </c>
      <c r="G32" s="83"/>
      <c r="H32" s="84"/>
      <c r="I32" s="49">
        <f aca="true" t="shared" si="4" ref="I32:I44">I31+G32-H32</f>
        <v>3625</v>
      </c>
      <c r="J32" s="163">
        <v>3000</v>
      </c>
      <c r="K32" s="164"/>
      <c r="L32" s="165">
        <f aca="true" t="shared" si="5" ref="L32:L44">L31+J32-K32</f>
        <v>8500</v>
      </c>
      <c r="M32" s="50">
        <f aca="true" t="shared" si="6" ref="M32:M44">A32</f>
        <v>27</v>
      </c>
      <c r="N32" s="47">
        <f>IF(AND(E32='Povolené hodnoty'!$B$4,F32=2),G32+J32,"")</f>
      </c>
      <c r="O32" s="49">
        <f>IF(AND(E32='Povolené hodnoty'!$B$4,F32=1),G32+J32,"")</f>
      </c>
      <c r="P32" s="47">
        <f>IF(AND(E32='Povolené hodnoty'!$B$4,F32=10),H32+K32,"")</f>
      </c>
      <c r="Q32" s="49">
        <f>IF(AND(E32='Povolené hodnoty'!$B$4,F32=9),H32+K32,"")</f>
      </c>
      <c r="R32" s="47">
        <f>IF(AND(E32&lt;&gt;'Povolené hodnoty'!$B$4,F32=2),G32+J32,"")</f>
      </c>
      <c r="S32" s="48">
        <f>IF(AND(E32&lt;&gt;'Povolené hodnoty'!$B$4,F32=3),G32+J32,"")</f>
      </c>
      <c r="T32" s="48">
        <f>IF(AND(E32&lt;&gt;'Povolené hodnoty'!$B$4,F32=4),G32+J32,"")</f>
      </c>
      <c r="U32" s="48">
        <f>IF(AND(E32&lt;&gt;'Povolené hodnoty'!$B$4,OR(F32="5a",F32="5b")),G32+J32,"")</f>
      </c>
      <c r="V32" s="48">
        <f>IF(AND(E32&lt;&gt;'Povolené hodnoty'!$B$4,F32=6),G32+J32,"")</f>
        <v>3000</v>
      </c>
      <c r="W32" s="49">
        <f>IF(AND(E32&lt;&gt;'Povolené hodnoty'!$B$4,F32=7),G32+J32,"")</f>
      </c>
      <c r="X32" s="47">
        <f>IF(AND(E32&lt;&gt;'Povolené hodnoty'!$B$4,F32=10),H32+K32,"")</f>
      </c>
      <c r="Y32" s="48">
        <f>IF(AND(E32&lt;&gt;'Povolené hodnoty'!$B$4,F32=11),H32+K32,"")</f>
      </c>
      <c r="Z32" s="48">
        <f>IF(AND(E32&lt;&gt;'Povolené hodnoty'!$B$4,F32=12),H32+K32,"")</f>
      </c>
      <c r="AA32" s="49">
        <f>IF(AND(E32&lt;&gt;'Povolené hodnoty'!$B$4,F32=13),H32+K32,"")</f>
      </c>
    </row>
    <row r="33" spans="1:27" ht="12.75">
      <c r="A33" s="86">
        <f t="shared" si="0"/>
        <v>28</v>
      </c>
      <c r="B33" s="90">
        <v>42323</v>
      </c>
      <c r="C33" s="91" t="s">
        <v>145</v>
      </c>
      <c r="D33" s="80" t="s">
        <v>170</v>
      </c>
      <c r="E33" s="81" t="s">
        <v>45</v>
      </c>
      <c r="F33" s="82">
        <v>10</v>
      </c>
      <c r="G33" s="83"/>
      <c r="H33" s="84">
        <v>150</v>
      </c>
      <c r="I33" s="49">
        <f t="shared" si="4"/>
        <v>3475</v>
      </c>
      <c r="J33" s="163"/>
      <c r="K33" s="164"/>
      <c r="L33" s="165">
        <f t="shared" si="5"/>
        <v>8500</v>
      </c>
      <c r="M33" s="50">
        <f t="shared" si="6"/>
        <v>28</v>
      </c>
      <c r="N33" s="47">
        <f>IF(AND(E33='Povolené hodnoty'!$B$4,F33=2),G33+J33,"")</f>
      </c>
      <c r="O33" s="49">
        <f>IF(AND(E33='Povolené hodnoty'!$B$4,F33=1),G33+J33,"")</f>
      </c>
      <c r="P33" s="47">
        <f>IF(AND(E33='Povolené hodnoty'!$B$4,F33=10),H33+K33,"")</f>
      </c>
      <c r="Q33" s="49">
        <f>IF(AND(E33='Povolené hodnoty'!$B$4,F33=9),H33+K33,"")</f>
      </c>
      <c r="R33" s="47">
        <f>IF(AND(E33&lt;&gt;'Povolené hodnoty'!$B$4,F33=2),G33+J33,"")</f>
      </c>
      <c r="S33" s="48">
        <f>IF(AND(E33&lt;&gt;'Povolené hodnoty'!$B$4,F33=3),G33+J33,"")</f>
      </c>
      <c r="T33" s="48">
        <f>IF(AND(E33&lt;&gt;'Povolené hodnoty'!$B$4,F33=4),G33+J33,"")</f>
      </c>
      <c r="U33" s="48">
        <f>IF(AND(E33&lt;&gt;'Povolené hodnoty'!$B$4,OR(F33="5a",F33="5b")),G33+J33,"")</f>
      </c>
      <c r="V33" s="48">
        <f>IF(AND(E33&lt;&gt;'Povolené hodnoty'!$B$4,F33=6),G33+J33,"")</f>
      </c>
      <c r="W33" s="49">
        <f>IF(AND(E33&lt;&gt;'Povolené hodnoty'!$B$4,F33=7),G33+J33,"")</f>
      </c>
      <c r="X33" s="47">
        <f>IF(AND(E33&lt;&gt;'Povolené hodnoty'!$B$4,F33=10),H33+K33,"")</f>
        <v>150</v>
      </c>
      <c r="Y33" s="48">
        <f>IF(AND(E33&lt;&gt;'Povolené hodnoty'!$B$4,F33=11),H33+K33,"")</f>
      </c>
      <c r="Z33" s="48">
        <f>IF(AND(E33&lt;&gt;'Povolené hodnoty'!$B$4,F33=12),H33+K33,"")</f>
      </c>
      <c r="AA33" s="49">
        <f>IF(AND(E33&lt;&gt;'Povolené hodnoty'!$B$4,F33=13),H33+K33,"")</f>
      </c>
    </row>
    <row r="34" spans="1:27" ht="12.75">
      <c r="A34" s="86">
        <f t="shared" si="0"/>
        <v>29</v>
      </c>
      <c r="B34" s="90">
        <v>42328</v>
      </c>
      <c r="C34" s="91" t="s">
        <v>146</v>
      </c>
      <c r="D34" s="80" t="s">
        <v>171</v>
      </c>
      <c r="E34" s="81" t="s">
        <v>44</v>
      </c>
      <c r="F34" s="82">
        <v>1</v>
      </c>
      <c r="G34" s="83">
        <v>1000</v>
      </c>
      <c r="H34" s="84"/>
      <c r="I34" s="49">
        <f t="shared" si="4"/>
        <v>4475</v>
      </c>
      <c r="J34" s="163"/>
      <c r="K34" s="164"/>
      <c r="L34" s="165">
        <f t="shared" si="5"/>
        <v>8500</v>
      </c>
      <c r="M34" s="50">
        <f t="shared" si="6"/>
        <v>29</v>
      </c>
      <c r="N34" s="47">
        <f>IF(AND(E34='Povolené hodnoty'!$B$4,F34=2),G34+J34,"")</f>
      </c>
      <c r="O34" s="49">
        <f>IF(AND(E34='Povolené hodnoty'!$B$4,F34=1),G34+J34,"")</f>
        <v>1000</v>
      </c>
      <c r="P34" s="47">
        <f>IF(AND(E34='Povolené hodnoty'!$B$4,F34=10),H34+K34,"")</f>
      </c>
      <c r="Q34" s="49">
        <f>IF(AND(E34='Povolené hodnoty'!$B$4,F34=9),H34+K34,"")</f>
      </c>
      <c r="R34" s="47">
        <f>IF(AND(E34&lt;&gt;'Povolené hodnoty'!$B$4,F34=2),G34+J34,"")</f>
      </c>
      <c r="S34" s="48">
        <f>IF(AND(E34&lt;&gt;'Povolené hodnoty'!$B$4,F34=3),G34+J34,"")</f>
      </c>
      <c r="T34" s="48">
        <f>IF(AND(E34&lt;&gt;'Povolené hodnoty'!$B$4,F34=4),G34+J34,"")</f>
      </c>
      <c r="U34" s="48">
        <f>IF(AND(E34&lt;&gt;'Povolené hodnoty'!$B$4,OR(F34="5a",F34="5b")),G34+J34,"")</f>
      </c>
      <c r="V34" s="48">
        <f>IF(AND(E34&lt;&gt;'Povolené hodnoty'!$B$4,F34=6),G34+J34,"")</f>
      </c>
      <c r="W34" s="49">
        <f>IF(AND(E34&lt;&gt;'Povolené hodnoty'!$B$4,F34=7),G34+J34,"")</f>
      </c>
      <c r="X34" s="47">
        <f>IF(AND(E34&lt;&gt;'Povolené hodnoty'!$B$4,F34=10),H34+K34,"")</f>
      </c>
      <c r="Y34" s="48">
        <f>IF(AND(E34&lt;&gt;'Povolené hodnoty'!$B$4,F34=11),H34+K34,"")</f>
      </c>
      <c r="Z34" s="48">
        <f>IF(AND(E34&lt;&gt;'Povolené hodnoty'!$B$4,F34=12),H34+K34,"")</f>
      </c>
      <c r="AA34" s="49">
        <f>IF(AND(E34&lt;&gt;'Povolené hodnoty'!$B$4,F34=13),H34+K34,"")</f>
      </c>
    </row>
    <row r="35" spans="1:27" ht="12.75">
      <c r="A35" s="86">
        <f t="shared" si="0"/>
        <v>30</v>
      </c>
      <c r="B35" s="90">
        <v>42338</v>
      </c>
      <c r="C35" s="91" t="s">
        <v>153</v>
      </c>
      <c r="D35" s="80" t="s">
        <v>172</v>
      </c>
      <c r="E35" s="81" t="s">
        <v>45</v>
      </c>
      <c r="F35" s="82">
        <v>4</v>
      </c>
      <c r="G35" s="83"/>
      <c r="H35" s="84"/>
      <c r="I35" s="49">
        <f t="shared" si="4"/>
        <v>4475</v>
      </c>
      <c r="J35" s="163">
        <v>50</v>
      </c>
      <c r="K35" s="164"/>
      <c r="L35" s="165">
        <f t="shared" si="5"/>
        <v>8550</v>
      </c>
      <c r="M35" s="50">
        <f t="shared" si="6"/>
        <v>30</v>
      </c>
      <c r="N35" s="47">
        <f>IF(AND(E35='Povolené hodnoty'!$B$4,F35=2),G35+J35,"")</f>
      </c>
      <c r="O35" s="49">
        <f>IF(AND(E35='Povolené hodnoty'!$B$4,F35=1),G35+J35,"")</f>
      </c>
      <c r="P35" s="47">
        <f>IF(AND(E35='Povolené hodnoty'!$B$4,F35=10),H35+K35,"")</f>
      </c>
      <c r="Q35" s="49">
        <f>IF(AND(E35='Povolené hodnoty'!$B$4,F35=9),H35+K35,"")</f>
      </c>
      <c r="R35" s="47">
        <f>IF(AND(E35&lt;&gt;'Povolené hodnoty'!$B$4,F35=2),G35+J35,"")</f>
      </c>
      <c r="S35" s="48">
        <f>IF(AND(E35&lt;&gt;'Povolené hodnoty'!$B$4,F35=3),G35+J35,"")</f>
      </c>
      <c r="T35" s="48">
        <f>IF(AND(E35&lt;&gt;'Povolené hodnoty'!$B$4,F35=4),G35+J35,"")</f>
        <v>50</v>
      </c>
      <c r="U35" s="48">
        <f>IF(AND(E35&lt;&gt;'Povolené hodnoty'!$B$4,OR(F35="5a",F35="5b")),G35+J35,"")</f>
      </c>
      <c r="V35" s="48">
        <f>IF(AND(E35&lt;&gt;'Povolené hodnoty'!$B$4,F35=6),G35+J35,"")</f>
      </c>
      <c r="W35" s="49">
        <f>IF(AND(E35&lt;&gt;'Povolené hodnoty'!$B$4,F35=7),G35+J35,"")</f>
      </c>
      <c r="X35" s="47">
        <f>IF(AND(E35&lt;&gt;'Povolené hodnoty'!$B$4,F35=10),H35+K35,"")</f>
      </c>
      <c r="Y35" s="48">
        <f>IF(AND(E35&lt;&gt;'Povolené hodnoty'!$B$4,F35=11),H35+K35,"")</f>
      </c>
      <c r="Z35" s="48">
        <f>IF(AND(E35&lt;&gt;'Povolené hodnoty'!$B$4,F35=12),H35+K35,"")</f>
      </c>
      <c r="AA35" s="49">
        <f>IF(AND(E35&lt;&gt;'Povolené hodnoty'!$B$4,F35=13),H35+K35,"")</f>
      </c>
    </row>
    <row r="36" spans="1:27" ht="12.75">
      <c r="A36" s="86">
        <f t="shared" si="0"/>
        <v>31</v>
      </c>
      <c r="B36" s="90">
        <v>42343</v>
      </c>
      <c r="C36" s="91" t="s">
        <v>154</v>
      </c>
      <c r="D36" s="80" t="s">
        <v>173</v>
      </c>
      <c r="E36" s="81" t="s">
        <v>45</v>
      </c>
      <c r="F36" s="82" t="s">
        <v>47</v>
      </c>
      <c r="G36" s="83"/>
      <c r="H36" s="84"/>
      <c r="I36" s="49">
        <f t="shared" si="4"/>
        <v>4475</v>
      </c>
      <c r="J36" s="163">
        <v>2500</v>
      </c>
      <c r="K36" s="164"/>
      <c r="L36" s="165">
        <f t="shared" si="5"/>
        <v>11050</v>
      </c>
      <c r="M36" s="50">
        <f t="shared" si="6"/>
        <v>31</v>
      </c>
      <c r="N36" s="47">
        <f>IF(AND(E36='Povolené hodnoty'!$B$4,F36=2),G36+J36,"")</f>
      </c>
      <c r="O36" s="49">
        <f>IF(AND(E36='Povolené hodnoty'!$B$4,F36=1),G36+J36,"")</f>
      </c>
      <c r="P36" s="47">
        <f>IF(AND(E36='Povolené hodnoty'!$B$4,F36=10),H36+K36,"")</f>
      </c>
      <c r="Q36" s="49">
        <f>IF(AND(E36='Povolené hodnoty'!$B$4,F36=9),H36+K36,"")</f>
      </c>
      <c r="R36" s="47">
        <f>IF(AND(E36&lt;&gt;'Povolené hodnoty'!$B$4,F36=2),G36+J36,"")</f>
      </c>
      <c r="S36" s="48">
        <f>IF(AND(E36&lt;&gt;'Povolené hodnoty'!$B$4,F36=3),G36+J36,"")</f>
      </c>
      <c r="T36" s="48">
        <f>IF(AND(E36&lt;&gt;'Povolené hodnoty'!$B$4,F36=4),G36+J36,"")</f>
      </c>
      <c r="U36" s="48">
        <f>IF(AND(E36&lt;&gt;'Povolené hodnoty'!$B$4,OR(F36="5a",F36="5b")),G36+J36,"")</f>
        <v>2500</v>
      </c>
      <c r="V36" s="48">
        <f>IF(AND(E36&lt;&gt;'Povolené hodnoty'!$B$4,F36=6),G36+J36,"")</f>
      </c>
      <c r="W36" s="49">
        <f>IF(AND(E36&lt;&gt;'Povolené hodnoty'!$B$4,F36=7),G36+J36,"")</f>
      </c>
      <c r="X36" s="47">
        <f>IF(AND(E36&lt;&gt;'Povolené hodnoty'!$B$4,F36=10),H36+K36,"")</f>
      </c>
      <c r="Y36" s="48">
        <f>IF(AND(E36&lt;&gt;'Povolené hodnoty'!$B$4,F36=11),H36+K36,"")</f>
      </c>
      <c r="Z36" s="48">
        <f>IF(AND(E36&lt;&gt;'Povolené hodnoty'!$B$4,F36=12),H36+K36,"")</f>
      </c>
      <c r="AA36" s="49">
        <f>IF(AND(E36&lt;&gt;'Povolené hodnoty'!$B$4,F36=13),H36+K36,"")</f>
      </c>
    </row>
    <row r="37" spans="1:27" ht="12.75">
      <c r="A37" s="86">
        <f t="shared" si="0"/>
        <v>32</v>
      </c>
      <c r="B37" s="90">
        <v>42351</v>
      </c>
      <c r="C37" s="91" t="s">
        <v>147</v>
      </c>
      <c r="D37" s="80" t="s">
        <v>174</v>
      </c>
      <c r="E37" s="81" t="s">
        <v>45</v>
      </c>
      <c r="F37" s="82">
        <v>10</v>
      </c>
      <c r="G37" s="83"/>
      <c r="H37" s="84">
        <v>850</v>
      </c>
      <c r="I37" s="49">
        <f t="shared" si="4"/>
        <v>3625</v>
      </c>
      <c r="J37" s="163"/>
      <c r="K37" s="164"/>
      <c r="L37" s="165">
        <f t="shared" si="5"/>
        <v>11050</v>
      </c>
      <c r="M37" s="50">
        <f t="shared" si="6"/>
        <v>32</v>
      </c>
      <c r="N37" s="47">
        <f>IF(AND(E37='Povolené hodnoty'!$B$4,F37=2),G37+J37,"")</f>
      </c>
      <c r="O37" s="49">
        <f>IF(AND(E37='Povolené hodnoty'!$B$4,F37=1),G37+J37,"")</f>
      </c>
      <c r="P37" s="47">
        <f>IF(AND(E37='Povolené hodnoty'!$B$4,F37=10),H37+K37,"")</f>
      </c>
      <c r="Q37" s="49">
        <f>IF(AND(E37='Povolené hodnoty'!$B$4,F37=9),H37+K37,"")</f>
      </c>
      <c r="R37" s="47">
        <f>IF(AND(E37&lt;&gt;'Povolené hodnoty'!$B$4,F37=2),G37+J37,"")</f>
      </c>
      <c r="S37" s="48">
        <f>IF(AND(E37&lt;&gt;'Povolené hodnoty'!$B$4,F37=3),G37+J37,"")</f>
      </c>
      <c r="T37" s="48">
        <f>IF(AND(E37&lt;&gt;'Povolené hodnoty'!$B$4,F37=4),G37+J37,"")</f>
      </c>
      <c r="U37" s="48">
        <f>IF(AND(E37&lt;&gt;'Povolené hodnoty'!$B$4,OR(F37="5a",F37="5b")),G37+J37,"")</f>
      </c>
      <c r="V37" s="48">
        <f>IF(AND(E37&lt;&gt;'Povolené hodnoty'!$B$4,F37=6),G37+J37,"")</f>
      </c>
      <c r="W37" s="49">
        <f>IF(AND(E37&lt;&gt;'Povolené hodnoty'!$B$4,F37=7),G37+J37,"")</f>
      </c>
      <c r="X37" s="47">
        <f>IF(AND(E37&lt;&gt;'Povolené hodnoty'!$B$4,F37=10),H37+K37,"")</f>
        <v>850</v>
      </c>
      <c r="Y37" s="48">
        <f>IF(AND(E37&lt;&gt;'Povolené hodnoty'!$B$4,F37=11),H37+K37,"")</f>
      </c>
      <c r="Z37" s="48">
        <f>IF(AND(E37&lt;&gt;'Povolené hodnoty'!$B$4,F37=12),H37+K37,"")</f>
      </c>
      <c r="AA37" s="49">
        <f>IF(AND(E37&lt;&gt;'Povolené hodnoty'!$B$4,F37=13),H37+K37,"")</f>
      </c>
    </row>
    <row r="38" spans="1:27" ht="12.75">
      <c r="A38" s="86">
        <f t="shared" si="0"/>
        <v>33</v>
      </c>
      <c r="B38" s="90">
        <v>42360</v>
      </c>
      <c r="C38" s="91" t="s">
        <v>155</v>
      </c>
      <c r="D38" s="80" t="s">
        <v>175</v>
      </c>
      <c r="E38" s="81" t="s">
        <v>45</v>
      </c>
      <c r="F38" s="82">
        <v>10</v>
      </c>
      <c r="G38" s="83"/>
      <c r="H38" s="84"/>
      <c r="I38" s="49">
        <f t="shared" si="4"/>
        <v>3625</v>
      </c>
      <c r="J38" s="163"/>
      <c r="K38" s="164">
        <v>150</v>
      </c>
      <c r="L38" s="165">
        <f t="shared" si="5"/>
        <v>10900</v>
      </c>
      <c r="M38" s="50">
        <f t="shared" si="6"/>
        <v>33</v>
      </c>
      <c r="N38" s="47">
        <f>IF(AND(E38='Povolené hodnoty'!$B$4,F38=2),G38+J38,"")</f>
      </c>
      <c r="O38" s="49">
        <f>IF(AND(E38='Povolené hodnoty'!$B$4,F38=1),G38+J38,"")</f>
      </c>
      <c r="P38" s="47">
        <f>IF(AND(E38='Povolené hodnoty'!$B$4,F38=10),H38+K38,"")</f>
      </c>
      <c r="Q38" s="49">
        <f>IF(AND(E38='Povolené hodnoty'!$B$4,F38=9),H38+K38,"")</f>
      </c>
      <c r="R38" s="47">
        <f>IF(AND(E38&lt;&gt;'Povolené hodnoty'!$B$4,F38=2),G38+J38,"")</f>
      </c>
      <c r="S38" s="48">
        <f>IF(AND(E38&lt;&gt;'Povolené hodnoty'!$B$4,F38=3),G38+J38,"")</f>
      </c>
      <c r="T38" s="48">
        <f>IF(AND(E38&lt;&gt;'Povolené hodnoty'!$B$4,F38=4),G38+J38,"")</f>
      </c>
      <c r="U38" s="48">
        <f>IF(AND(E38&lt;&gt;'Povolené hodnoty'!$B$4,OR(F38="5a",F38="5b")),G38+J38,"")</f>
      </c>
      <c r="V38" s="48">
        <f>IF(AND(E38&lt;&gt;'Povolené hodnoty'!$B$4,F38=6),G38+J38,"")</f>
      </c>
      <c r="W38" s="49">
        <f>IF(AND(E38&lt;&gt;'Povolené hodnoty'!$B$4,F38=7),G38+J38,"")</f>
      </c>
      <c r="X38" s="47">
        <f>IF(AND(E38&lt;&gt;'Povolené hodnoty'!$B$4,F38=10),H38+K38,"")</f>
        <v>150</v>
      </c>
      <c r="Y38" s="48">
        <f>IF(AND(E38&lt;&gt;'Povolené hodnoty'!$B$4,F38=11),H38+K38,"")</f>
      </c>
      <c r="Z38" s="48">
        <f>IF(AND(E38&lt;&gt;'Povolené hodnoty'!$B$4,F38=12),H38+K38,"")</f>
      </c>
      <c r="AA38" s="49">
        <f>IF(AND(E38&lt;&gt;'Povolené hodnoty'!$B$4,F38=13),H38+K38,"")</f>
      </c>
    </row>
    <row r="39" spans="1:27" ht="12.75">
      <c r="A39" s="86">
        <f t="shared" si="0"/>
        <v>34</v>
      </c>
      <c r="B39" s="90">
        <v>42369</v>
      </c>
      <c r="C39" s="91" t="s">
        <v>156</v>
      </c>
      <c r="D39" s="80" t="s">
        <v>176</v>
      </c>
      <c r="E39" s="81" t="s">
        <v>45</v>
      </c>
      <c r="F39" s="82">
        <v>10</v>
      </c>
      <c r="G39" s="83"/>
      <c r="H39" s="84"/>
      <c r="I39" s="49">
        <f t="shared" si="4"/>
        <v>3625</v>
      </c>
      <c r="J39" s="163"/>
      <c r="K39" s="164">
        <v>20</v>
      </c>
      <c r="L39" s="165">
        <f t="shared" si="5"/>
        <v>10880</v>
      </c>
      <c r="M39" s="50">
        <f t="shared" si="6"/>
        <v>34</v>
      </c>
      <c r="N39" s="47">
        <f>IF(AND(E39='Povolené hodnoty'!$B$4,F39=2),G39+J39,"")</f>
      </c>
      <c r="O39" s="49">
        <f>IF(AND(E39='Povolené hodnoty'!$B$4,F39=1),G39+J39,"")</f>
      </c>
      <c r="P39" s="47">
        <f>IF(AND(E39='Povolené hodnoty'!$B$4,F39=10),H39+K39,"")</f>
      </c>
      <c r="Q39" s="49">
        <f>IF(AND(E39='Povolené hodnoty'!$B$4,F39=9),H39+K39,"")</f>
      </c>
      <c r="R39" s="47">
        <f>IF(AND(E39&lt;&gt;'Povolené hodnoty'!$B$4,F39=2),G39+J39,"")</f>
      </c>
      <c r="S39" s="48">
        <f>IF(AND(E39&lt;&gt;'Povolené hodnoty'!$B$4,F39=3),G39+J39,"")</f>
      </c>
      <c r="T39" s="48">
        <f>IF(AND(E39&lt;&gt;'Povolené hodnoty'!$B$4,F39=4),G39+J39,"")</f>
      </c>
      <c r="U39" s="48">
        <f>IF(AND(E39&lt;&gt;'Povolené hodnoty'!$B$4,OR(F39="5a",F39="5b")),G39+J39,"")</f>
      </c>
      <c r="V39" s="48">
        <f>IF(AND(E39&lt;&gt;'Povolené hodnoty'!$B$4,F39=6),G39+J39,"")</f>
      </c>
      <c r="W39" s="49">
        <f>IF(AND(E39&lt;&gt;'Povolené hodnoty'!$B$4,F39=7),G39+J39,"")</f>
      </c>
      <c r="X39" s="47">
        <f>IF(AND(E39&lt;&gt;'Povolené hodnoty'!$B$4,F39=10),H39+K39,"")</f>
        <v>20</v>
      </c>
      <c r="Y39" s="48">
        <f>IF(AND(E39&lt;&gt;'Povolené hodnoty'!$B$4,F39=11),H39+K39,"")</f>
      </c>
      <c r="Z39" s="48">
        <f>IF(AND(E39&lt;&gt;'Povolené hodnoty'!$B$4,F39=12),H39+K39,"")</f>
      </c>
      <c r="AA39" s="49">
        <f>IF(AND(E39&lt;&gt;'Povolené hodnoty'!$B$4,F39=13),H39+K39,"")</f>
      </c>
    </row>
    <row r="40" spans="1:27" ht="12.75">
      <c r="A40" s="86">
        <f t="shared" si="0"/>
        <v>35</v>
      </c>
      <c r="B40" s="90">
        <v>42369</v>
      </c>
      <c r="C40" s="91" t="s">
        <v>157</v>
      </c>
      <c r="D40" s="80" t="s">
        <v>177</v>
      </c>
      <c r="E40" s="81" t="s">
        <v>45</v>
      </c>
      <c r="F40" s="82">
        <v>7</v>
      </c>
      <c r="G40" s="83"/>
      <c r="H40" s="84"/>
      <c r="I40" s="49">
        <f t="shared" si="4"/>
        <v>3625</v>
      </c>
      <c r="J40" s="163">
        <v>2</v>
      </c>
      <c r="K40" s="164"/>
      <c r="L40" s="165">
        <f t="shared" si="5"/>
        <v>10882</v>
      </c>
      <c r="M40" s="50">
        <f t="shared" si="6"/>
        <v>35</v>
      </c>
      <c r="N40" s="47">
        <f>IF(AND(E40='Povolené hodnoty'!$B$4,F40=2),G40+J40,"")</f>
      </c>
      <c r="O40" s="49">
        <f>IF(AND(E40='Povolené hodnoty'!$B$4,F40=1),G40+J40,"")</f>
      </c>
      <c r="P40" s="47">
        <f>IF(AND(E40='Povolené hodnoty'!$B$4,F40=10),H40+K40,"")</f>
      </c>
      <c r="Q40" s="49">
        <f>IF(AND(E40='Povolené hodnoty'!$B$4,F40=9),H40+K40,"")</f>
      </c>
      <c r="R40" s="47">
        <f>IF(AND(E40&lt;&gt;'Povolené hodnoty'!$B$4,F40=2),G40+J40,"")</f>
      </c>
      <c r="S40" s="48">
        <f>IF(AND(E40&lt;&gt;'Povolené hodnoty'!$B$4,F40=3),G40+J40,"")</f>
      </c>
      <c r="T40" s="48">
        <f>IF(AND(E40&lt;&gt;'Povolené hodnoty'!$B$4,F40=4),G40+J40,"")</f>
      </c>
      <c r="U40" s="48">
        <f>IF(AND(E40&lt;&gt;'Povolené hodnoty'!$B$4,OR(F40="5a",F40="5b")),G40+J40,"")</f>
      </c>
      <c r="V40" s="48">
        <f>IF(AND(E40&lt;&gt;'Povolené hodnoty'!$B$4,F40=6),G40+J40,"")</f>
      </c>
      <c r="W40" s="49">
        <f>IF(AND(E40&lt;&gt;'Povolené hodnoty'!$B$4,F40=7),G40+J40,"")</f>
        <v>2</v>
      </c>
      <c r="X40" s="47">
        <f>IF(AND(E40&lt;&gt;'Povolené hodnoty'!$B$4,F40=10),H40+K40,"")</f>
      </c>
      <c r="Y40" s="48">
        <f>IF(AND(E40&lt;&gt;'Povolené hodnoty'!$B$4,F40=11),H40+K40,"")</f>
      </c>
      <c r="Z40" s="48">
        <f>IF(AND(E40&lt;&gt;'Povolené hodnoty'!$B$4,F40=12),H40+K40,"")</f>
      </c>
      <c r="AA40" s="49">
        <f>IF(AND(E40&lt;&gt;'Povolené hodnoty'!$B$4,F40=13),H40+K40,"")</f>
      </c>
    </row>
    <row r="41" spans="1:27" ht="12.75">
      <c r="A41" s="86">
        <f t="shared" si="0"/>
        <v>36</v>
      </c>
      <c r="B41" s="90"/>
      <c r="C41" s="91"/>
      <c r="D41" s="80"/>
      <c r="E41" s="81"/>
      <c r="F41" s="82"/>
      <c r="G41" s="83"/>
      <c r="H41" s="84"/>
      <c r="I41" s="49">
        <f t="shared" si="4"/>
        <v>3625</v>
      </c>
      <c r="J41" s="163"/>
      <c r="K41" s="164"/>
      <c r="L41" s="165">
        <f t="shared" si="5"/>
        <v>10882</v>
      </c>
      <c r="M41" s="50">
        <f t="shared" si="6"/>
        <v>36</v>
      </c>
      <c r="N41" s="47">
        <f>IF(AND(E41='Povolené hodnoty'!$B$4,F41=2),G41+J41,"")</f>
      </c>
      <c r="O41" s="49">
        <f>IF(AND(E41='Povolené hodnoty'!$B$4,F41=1),G41+J41,"")</f>
      </c>
      <c r="P41" s="47">
        <f>IF(AND(E41='Povolené hodnoty'!$B$4,F41=10),H41+K41,"")</f>
      </c>
      <c r="Q41" s="49">
        <f>IF(AND(E41='Povolené hodnoty'!$B$4,F41=9),H41+K41,"")</f>
      </c>
      <c r="R41" s="47">
        <f>IF(AND(E41&lt;&gt;'Povolené hodnoty'!$B$4,F41=2),G41+J41,"")</f>
      </c>
      <c r="S41" s="48">
        <f>IF(AND(E41&lt;&gt;'Povolené hodnoty'!$B$4,F41=3),G41+J41,"")</f>
      </c>
      <c r="T41" s="48">
        <f>IF(AND(E41&lt;&gt;'Povolené hodnoty'!$B$4,F41=4),G41+J41,"")</f>
      </c>
      <c r="U41" s="48">
        <f>IF(AND(E41&lt;&gt;'Povolené hodnoty'!$B$4,OR(F41="5a",F41="5b")),G41+J41,"")</f>
      </c>
      <c r="V41" s="48">
        <f>IF(AND(E41&lt;&gt;'Povolené hodnoty'!$B$4,F41=6),G41+J41,"")</f>
      </c>
      <c r="W41" s="49">
        <f>IF(AND(E41&lt;&gt;'Povolené hodnoty'!$B$4,F41=7),G41+J41,"")</f>
      </c>
      <c r="X41" s="47">
        <f>IF(AND(E41&lt;&gt;'Povolené hodnoty'!$B$4,F41=10),H41+K41,"")</f>
      </c>
      <c r="Y41" s="48">
        <f>IF(AND(E41&lt;&gt;'Povolené hodnoty'!$B$4,F41=11),H41+K41,"")</f>
      </c>
      <c r="Z41" s="48">
        <f>IF(AND(E41&lt;&gt;'Povolené hodnoty'!$B$4,F41=12),H41+K41,"")</f>
      </c>
      <c r="AA41" s="49">
        <f>IF(AND(E41&lt;&gt;'Povolené hodnoty'!$B$4,F41=13),H41+K41,"")</f>
      </c>
    </row>
    <row r="42" spans="1:27" ht="12.75">
      <c r="A42" s="86">
        <f t="shared" si="0"/>
        <v>37</v>
      </c>
      <c r="B42" s="90"/>
      <c r="C42" s="91"/>
      <c r="D42" s="80"/>
      <c r="E42" s="81"/>
      <c r="F42" s="82"/>
      <c r="G42" s="83"/>
      <c r="H42" s="84"/>
      <c r="I42" s="49">
        <f t="shared" si="4"/>
        <v>3625</v>
      </c>
      <c r="J42" s="163"/>
      <c r="K42" s="164"/>
      <c r="L42" s="165">
        <f t="shared" si="5"/>
        <v>10882</v>
      </c>
      <c r="M42" s="50">
        <f t="shared" si="6"/>
        <v>37</v>
      </c>
      <c r="N42" s="47">
        <f>IF(AND(E42='Povolené hodnoty'!$B$4,F42=2),G42+J42,"")</f>
      </c>
      <c r="O42" s="49">
        <f>IF(AND(E42='Povolené hodnoty'!$B$4,F42=1),G42+J42,"")</f>
      </c>
      <c r="P42" s="47">
        <f>IF(AND(E42='Povolené hodnoty'!$B$4,F42=10),H42+K42,"")</f>
      </c>
      <c r="Q42" s="49">
        <f>IF(AND(E42='Povolené hodnoty'!$B$4,F42=9),H42+K42,"")</f>
      </c>
      <c r="R42" s="47">
        <f>IF(AND(E42&lt;&gt;'Povolené hodnoty'!$B$4,F42=2),G42+J42,"")</f>
      </c>
      <c r="S42" s="48">
        <f>IF(AND(E42&lt;&gt;'Povolené hodnoty'!$B$4,F42=3),G42+J42,"")</f>
      </c>
      <c r="T42" s="48">
        <f>IF(AND(E42&lt;&gt;'Povolené hodnoty'!$B$4,F42=4),G42+J42,"")</f>
      </c>
      <c r="U42" s="48">
        <f>IF(AND(E42&lt;&gt;'Povolené hodnoty'!$B$4,OR(F42="5a",F42="5b")),G42+J42,"")</f>
      </c>
      <c r="V42" s="48">
        <f>IF(AND(E42&lt;&gt;'Povolené hodnoty'!$B$4,F42=6),G42+J42,"")</f>
      </c>
      <c r="W42" s="49">
        <f>IF(AND(E42&lt;&gt;'Povolené hodnoty'!$B$4,F42=7),G42+J42,"")</f>
      </c>
      <c r="X42" s="47">
        <f>IF(AND(E42&lt;&gt;'Povolené hodnoty'!$B$4,F42=10),H42+K42,"")</f>
      </c>
      <c r="Y42" s="48">
        <f>IF(AND(E42&lt;&gt;'Povolené hodnoty'!$B$4,F42=11),H42+K42,"")</f>
      </c>
      <c r="Z42" s="48">
        <f>IF(AND(E42&lt;&gt;'Povolené hodnoty'!$B$4,F42=12),H42+K42,"")</f>
      </c>
      <c r="AA42" s="49">
        <f>IF(AND(E42&lt;&gt;'Povolené hodnoty'!$B$4,F42=13),H42+K42,"")</f>
      </c>
    </row>
    <row r="43" spans="1:27" ht="12.75">
      <c r="A43" s="86">
        <f t="shared" si="0"/>
        <v>38</v>
      </c>
      <c r="B43" s="90"/>
      <c r="C43" s="91"/>
      <c r="D43" s="80"/>
      <c r="E43" s="81"/>
      <c r="F43" s="82"/>
      <c r="G43" s="83"/>
      <c r="H43" s="84"/>
      <c r="I43" s="49">
        <f t="shared" si="4"/>
        <v>3625</v>
      </c>
      <c r="J43" s="163"/>
      <c r="K43" s="164"/>
      <c r="L43" s="165">
        <f t="shared" si="5"/>
        <v>10882</v>
      </c>
      <c r="M43" s="50">
        <f t="shared" si="6"/>
        <v>38</v>
      </c>
      <c r="N43" s="47">
        <f>IF(AND(E43='Povolené hodnoty'!$B$4,F43=2),G43+J43,"")</f>
      </c>
      <c r="O43" s="49">
        <f>IF(AND(E43='Povolené hodnoty'!$B$4,F43=1),G43+J43,"")</f>
      </c>
      <c r="P43" s="47">
        <f>IF(AND(E43='Povolené hodnoty'!$B$4,F43=10),H43+K43,"")</f>
      </c>
      <c r="Q43" s="49">
        <f>IF(AND(E43='Povolené hodnoty'!$B$4,F43=9),H43+K43,"")</f>
      </c>
      <c r="R43" s="47">
        <f>IF(AND(E43&lt;&gt;'Povolené hodnoty'!$B$4,F43=2),G43+J43,"")</f>
      </c>
      <c r="S43" s="48">
        <f>IF(AND(E43&lt;&gt;'Povolené hodnoty'!$B$4,F43=3),G43+J43,"")</f>
      </c>
      <c r="T43" s="48">
        <f>IF(AND(E43&lt;&gt;'Povolené hodnoty'!$B$4,F43=4),G43+J43,"")</f>
      </c>
      <c r="U43" s="48">
        <f>IF(AND(E43&lt;&gt;'Povolené hodnoty'!$B$4,OR(F43="5a",F43="5b")),G43+J43,"")</f>
      </c>
      <c r="V43" s="48">
        <f>IF(AND(E43&lt;&gt;'Povolené hodnoty'!$B$4,F43=6),G43+J43,"")</f>
      </c>
      <c r="W43" s="49">
        <f>IF(AND(E43&lt;&gt;'Povolené hodnoty'!$B$4,F43=7),G43+J43,"")</f>
      </c>
      <c r="X43" s="47">
        <f>IF(AND(E43&lt;&gt;'Povolené hodnoty'!$B$4,F43=10),H43+K43,"")</f>
      </c>
      <c r="Y43" s="48">
        <f>IF(AND(E43&lt;&gt;'Povolené hodnoty'!$B$4,F43=11),H43+K43,"")</f>
      </c>
      <c r="Z43" s="48">
        <f>IF(AND(E43&lt;&gt;'Povolené hodnoty'!$B$4,F43=12),H43+K43,"")</f>
      </c>
      <c r="AA43" s="49">
        <f>IF(AND(E43&lt;&gt;'Povolené hodnoty'!$B$4,F43=13),H43+K43,"")</f>
      </c>
    </row>
    <row r="44" spans="1:27" ht="12.75">
      <c r="A44" s="86">
        <f t="shared" si="0"/>
        <v>39</v>
      </c>
      <c r="B44" s="90"/>
      <c r="C44" s="91"/>
      <c r="D44" s="80"/>
      <c r="E44" s="81"/>
      <c r="F44" s="82"/>
      <c r="G44" s="83"/>
      <c r="H44" s="84"/>
      <c r="I44" s="49">
        <f t="shared" si="4"/>
        <v>3625</v>
      </c>
      <c r="J44" s="163"/>
      <c r="K44" s="164"/>
      <c r="L44" s="165">
        <f t="shared" si="5"/>
        <v>10882</v>
      </c>
      <c r="M44" s="50">
        <f t="shared" si="6"/>
        <v>39</v>
      </c>
      <c r="N44" s="47">
        <f>IF(AND(E44='Povolené hodnoty'!$B$4,F44=2),G44+J44,"")</f>
      </c>
      <c r="O44" s="49">
        <f>IF(AND(E44='Povolené hodnoty'!$B$4,F44=1),G44+J44,"")</f>
      </c>
      <c r="P44" s="47">
        <f>IF(AND(E44='Povolené hodnoty'!$B$4,F44=10),H44+K44,"")</f>
      </c>
      <c r="Q44" s="49">
        <f>IF(AND(E44='Povolené hodnoty'!$B$4,F44=9),H44+K44,"")</f>
      </c>
      <c r="R44" s="47">
        <f>IF(AND(E44&lt;&gt;'Povolené hodnoty'!$B$4,F44=2),G44+J44,"")</f>
      </c>
      <c r="S44" s="48">
        <f>IF(AND(E44&lt;&gt;'Povolené hodnoty'!$B$4,F44=3),G44+J44,"")</f>
      </c>
      <c r="T44" s="48">
        <f>IF(AND(E44&lt;&gt;'Povolené hodnoty'!$B$4,F44=4),G44+J44,"")</f>
      </c>
      <c r="U44" s="48">
        <f>IF(AND(E44&lt;&gt;'Povolené hodnoty'!$B$4,OR(F44="5a",F44="5b")),G44+J44,"")</f>
      </c>
      <c r="V44" s="48">
        <f>IF(AND(E44&lt;&gt;'Povolené hodnoty'!$B$4,F44=6),G44+J44,"")</f>
      </c>
      <c r="W44" s="49">
        <f>IF(AND(E44&lt;&gt;'Povolené hodnoty'!$B$4,F44=7),G44+J44,"")</f>
      </c>
      <c r="X44" s="47">
        <f>IF(AND(E44&lt;&gt;'Povolené hodnoty'!$B$4,F44=10),H44+K44,"")</f>
      </c>
      <c r="Y44" s="48">
        <f>IF(AND(E44&lt;&gt;'Povolené hodnoty'!$B$4,F44=11),H44+K44,"")</f>
      </c>
      <c r="Z44" s="48">
        <f>IF(AND(E44&lt;&gt;'Povolené hodnoty'!$B$4,F44=12),H44+K44,"")</f>
      </c>
      <c r="AA44" s="49">
        <f>IF(AND(E44&lt;&gt;'Povolené hodnoty'!$B$4,F44=13),H44+K44,"")</f>
      </c>
    </row>
    <row r="45" spans="1:27" ht="12.75">
      <c r="A45" s="86">
        <f aca="true" t="shared" si="7" ref="A45:A108">A44+1</f>
        <v>40</v>
      </c>
      <c r="B45" s="90"/>
      <c r="C45" s="91"/>
      <c r="D45" s="80"/>
      <c r="E45" s="81"/>
      <c r="F45" s="82"/>
      <c r="G45" s="83"/>
      <c r="H45" s="84"/>
      <c r="I45" s="49">
        <f aca="true" t="shared" si="8" ref="I45:I108">I44+G45-H45</f>
        <v>3625</v>
      </c>
      <c r="J45" s="163"/>
      <c r="K45" s="164"/>
      <c r="L45" s="165">
        <f aca="true" t="shared" si="9" ref="L45:L108">L44+J45-K45</f>
        <v>10882</v>
      </c>
      <c r="M45" s="50">
        <f aca="true" t="shared" si="10" ref="M45:M108">A45</f>
        <v>40</v>
      </c>
      <c r="N45" s="47">
        <f>IF(AND(E45='Povolené hodnoty'!$B$4,F45=2),G45+J45,"")</f>
      </c>
      <c r="O45" s="49">
        <f>IF(AND(E45='Povolené hodnoty'!$B$4,F45=1),G45+J45,"")</f>
      </c>
      <c r="P45" s="47">
        <f>IF(AND(E45='Povolené hodnoty'!$B$4,F45=10),H45+K45,"")</f>
      </c>
      <c r="Q45" s="49">
        <f>IF(AND(E45='Povolené hodnoty'!$B$4,F45=9),H45+K45,"")</f>
      </c>
      <c r="R45" s="47">
        <f>IF(AND(E45&lt;&gt;'Povolené hodnoty'!$B$4,F45=2),G45+J45,"")</f>
      </c>
      <c r="S45" s="48">
        <f>IF(AND(E45&lt;&gt;'Povolené hodnoty'!$B$4,F45=3),G45+J45,"")</f>
      </c>
      <c r="T45" s="48">
        <f>IF(AND(E45&lt;&gt;'Povolené hodnoty'!$B$4,F45=4),G45+J45,"")</f>
      </c>
      <c r="U45" s="48">
        <f>IF(AND(E45&lt;&gt;'Povolené hodnoty'!$B$4,OR(F45="5a",F45="5b")),G45+J45,"")</f>
      </c>
      <c r="V45" s="48">
        <f>IF(AND(E45&lt;&gt;'Povolené hodnoty'!$B$4,F45=6),G45+J45,"")</f>
      </c>
      <c r="W45" s="49">
        <f>IF(AND(E45&lt;&gt;'Povolené hodnoty'!$B$4,F45=7),G45+J45,"")</f>
      </c>
      <c r="X45" s="47">
        <f>IF(AND(E45&lt;&gt;'Povolené hodnoty'!$B$4,F45=10),H45+K45,"")</f>
      </c>
      <c r="Y45" s="48">
        <f>IF(AND(E45&lt;&gt;'Povolené hodnoty'!$B$4,F45=11),H45+K45,"")</f>
      </c>
      <c r="Z45" s="48">
        <f>IF(AND(E45&lt;&gt;'Povolené hodnoty'!$B$4,F45=12),H45+K45,"")</f>
      </c>
      <c r="AA45" s="49">
        <f>IF(AND(E45&lt;&gt;'Povolené hodnoty'!$B$4,F45=13),H45+K45,"")</f>
      </c>
    </row>
    <row r="46" spans="1:27" ht="12.75">
      <c r="A46" s="86">
        <f t="shared" si="7"/>
        <v>41</v>
      </c>
      <c r="B46" s="90"/>
      <c r="C46" s="91"/>
      <c r="D46" s="80"/>
      <c r="E46" s="81"/>
      <c r="F46" s="82"/>
      <c r="G46" s="83"/>
      <c r="H46" s="84"/>
      <c r="I46" s="49">
        <f t="shared" si="8"/>
        <v>3625</v>
      </c>
      <c r="J46" s="163"/>
      <c r="K46" s="164"/>
      <c r="L46" s="165">
        <f t="shared" si="9"/>
        <v>10882</v>
      </c>
      <c r="M46" s="50">
        <f t="shared" si="10"/>
        <v>41</v>
      </c>
      <c r="N46" s="47">
        <f>IF(AND(E46='Povolené hodnoty'!$B$4,F46=2),G46+J46,"")</f>
      </c>
      <c r="O46" s="49">
        <f>IF(AND(E46='Povolené hodnoty'!$B$4,F46=1),G46+J46,"")</f>
      </c>
      <c r="P46" s="47">
        <f>IF(AND(E46='Povolené hodnoty'!$B$4,F46=10),H46+K46,"")</f>
      </c>
      <c r="Q46" s="49">
        <f>IF(AND(E46='Povolené hodnoty'!$B$4,F46=9),H46+K46,"")</f>
      </c>
      <c r="R46" s="47">
        <f>IF(AND(E46&lt;&gt;'Povolené hodnoty'!$B$4,F46=2),G46+J46,"")</f>
      </c>
      <c r="S46" s="48">
        <f>IF(AND(E46&lt;&gt;'Povolené hodnoty'!$B$4,F46=3),G46+J46,"")</f>
      </c>
      <c r="T46" s="48">
        <f>IF(AND(E46&lt;&gt;'Povolené hodnoty'!$B$4,F46=4),G46+J46,"")</f>
      </c>
      <c r="U46" s="48">
        <f>IF(AND(E46&lt;&gt;'Povolené hodnoty'!$B$4,OR(F46="5a",F46="5b")),G46+J46,"")</f>
      </c>
      <c r="V46" s="48">
        <f>IF(AND(E46&lt;&gt;'Povolené hodnoty'!$B$4,F46=6),G46+J46,"")</f>
      </c>
      <c r="W46" s="49">
        <f>IF(AND(E46&lt;&gt;'Povolené hodnoty'!$B$4,F46=7),G46+J46,"")</f>
      </c>
      <c r="X46" s="47">
        <f>IF(AND(E46&lt;&gt;'Povolené hodnoty'!$B$4,F46=10),H46+K46,"")</f>
      </c>
      <c r="Y46" s="48">
        <f>IF(AND(E46&lt;&gt;'Povolené hodnoty'!$B$4,F46=11),H46+K46,"")</f>
      </c>
      <c r="Z46" s="48">
        <f>IF(AND(E46&lt;&gt;'Povolené hodnoty'!$B$4,F46=12),H46+K46,"")</f>
      </c>
      <c r="AA46" s="49">
        <f>IF(AND(E46&lt;&gt;'Povolené hodnoty'!$B$4,F46=13),H46+K46,"")</f>
      </c>
    </row>
    <row r="47" spans="1:27" ht="12.75">
      <c r="A47" s="86">
        <f t="shared" si="7"/>
        <v>42</v>
      </c>
      <c r="B47" s="90"/>
      <c r="C47" s="91"/>
      <c r="D47" s="80"/>
      <c r="E47" s="81"/>
      <c r="F47" s="82"/>
      <c r="G47" s="83"/>
      <c r="H47" s="84"/>
      <c r="I47" s="49">
        <f t="shared" si="8"/>
        <v>3625</v>
      </c>
      <c r="J47" s="163"/>
      <c r="K47" s="164"/>
      <c r="L47" s="165">
        <f t="shared" si="9"/>
        <v>10882</v>
      </c>
      <c r="M47" s="50">
        <f t="shared" si="10"/>
        <v>42</v>
      </c>
      <c r="N47" s="47">
        <f>IF(AND(E47='Povolené hodnoty'!$B$4,F47=2),G47+J47,"")</f>
      </c>
      <c r="O47" s="49">
        <f>IF(AND(E47='Povolené hodnoty'!$B$4,F47=1),G47+J47,"")</f>
      </c>
      <c r="P47" s="47">
        <f>IF(AND(E47='Povolené hodnoty'!$B$4,F47=10),H47+K47,"")</f>
      </c>
      <c r="Q47" s="49">
        <f>IF(AND(E47='Povolené hodnoty'!$B$4,F47=9),H47+K47,"")</f>
      </c>
      <c r="R47" s="47">
        <f>IF(AND(E47&lt;&gt;'Povolené hodnoty'!$B$4,F47=2),G47+J47,"")</f>
      </c>
      <c r="S47" s="48">
        <f>IF(AND(E47&lt;&gt;'Povolené hodnoty'!$B$4,F47=3),G47+J47,"")</f>
      </c>
      <c r="T47" s="48">
        <f>IF(AND(E47&lt;&gt;'Povolené hodnoty'!$B$4,F47=4),G47+J47,"")</f>
      </c>
      <c r="U47" s="48">
        <f>IF(AND(E47&lt;&gt;'Povolené hodnoty'!$B$4,OR(F47="5a",F47="5b")),G47+J47,"")</f>
      </c>
      <c r="V47" s="48">
        <f>IF(AND(E47&lt;&gt;'Povolené hodnoty'!$B$4,F47=6),G47+J47,"")</f>
      </c>
      <c r="W47" s="49">
        <f>IF(AND(E47&lt;&gt;'Povolené hodnoty'!$B$4,F47=7),G47+J47,"")</f>
      </c>
      <c r="X47" s="47">
        <f>IF(AND(E47&lt;&gt;'Povolené hodnoty'!$B$4,F47=10),H47+K47,"")</f>
      </c>
      <c r="Y47" s="48">
        <f>IF(AND(E47&lt;&gt;'Povolené hodnoty'!$B$4,F47=11),H47+K47,"")</f>
      </c>
      <c r="Z47" s="48">
        <f>IF(AND(E47&lt;&gt;'Povolené hodnoty'!$B$4,F47=12),H47+K47,"")</f>
      </c>
      <c r="AA47" s="49">
        <f>IF(AND(E47&lt;&gt;'Povolené hodnoty'!$B$4,F47=13),H47+K47,"")</f>
      </c>
    </row>
    <row r="48" spans="1:27" ht="12.75">
      <c r="A48" s="86">
        <f t="shared" si="7"/>
        <v>43</v>
      </c>
      <c r="B48" s="90"/>
      <c r="C48" s="91"/>
      <c r="D48" s="80"/>
      <c r="E48" s="81"/>
      <c r="F48" s="82"/>
      <c r="G48" s="83"/>
      <c r="H48" s="84"/>
      <c r="I48" s="49">
        <f t="shared" si="8"/>
        <v>3625</v>
      </c>
      <c r="J48" s="163"/>
      <c r="K48" s="164"/>
      <c r="L48" s="165">
        <f t="shared" si="9"/>
        <v>10882</v>
      </c>
      <c r="M48" s="50">
        <f t="shared" si="10"/>
        <v>43</v>
      </c>
      <c r="N48" s="47">
        <f>IF(AND(E48='Povolené hodnoty'!$B$4,F48=2),G48+J48,"")</f>
      </c>
      <c r="O48" s="49">
        <f>IF(AND(E48='Povolené hodnoty'!$B$4,F48=1),G48+J48,"")</f>
      </c>
      <c r="P48" s="47">
        <f>IF(AND(E48='Povolené hodnoty'!$B$4,F48=10),H48+K48,"")</f>
      </c>
      <c r="Q48" s="49">
        <f>IF(AND(E48='Povolené hodnoty'!$B$4,F48=9),H48+K48,"")</f>
      </c>
      <c r="R48" s="47">
        <f>IF(AND(E48&lt;&gt;'Povolené hodnoty'!$B$4,F48=2),G48+J48,"")</f>
      </c>
      <c r="S48" s="48">
        <f>IF(AND(E48&lt;&gt;'Povolené hodnoty'!$B$4,F48=3),G48+J48,"")</f>
      </c>
      <c r="T48" s="48">
        <f>IF(AND(E48&lt;&gt;'Povolené hodnoty'!$B$4,F48=4),G48+J48,"")</f>
      </c>
      <c r="U48" s="48">
        <f>IF(AND(E48&lt;&gt;'Povolené hodnoty'!$B$4,OR(F48="5a",F48="5b")),G48+J48,"")</f>
      </c>
      <c r="V48" s="48">
        <f>IF(AND(E48&lt;&gt;'Povolené hodnoty'!$B$4,F48=6),G48+J48,"")</f>
      </c>
      <c r="W48" s="49">
        <f>IF(AND(E48&lt;&gt;'Povolené hodnoty'!$B$4,F48=7),G48+J48,"")</f>
      </c>
      <c r="X48" s="47">
        <f>IF(AND(E48&lt;&gt;'Povolené hodnoty'!$B$4,F48=10),H48+K48,"")</f>
      </c>
      <c r="Y48" s="48">
        <f>IF(AND(E48&lt;&gt;'Povolené hodnoty'!$B$4,F48=11),H48+K48,"")</f>
      </c>
      <c r="Z48" s="48">
        <f>IF(AND(E48&lt;&gt;'Povolené hodnoty'!$B$4,F48=12),H48+K48,"")</f>
      </c>
      <c r="AA48" s="49">
        <f>IF(AND(E48&lt;&gt;'Povolené hodnoty'!$B$4,F48=13),H48+K48,"")</f>
      </c>
    </row>
    <row r="49" spans="1:27" ht="12.75">
      <c r="A49" s="86">
        <f t="shared" si="7"/>
        <v>44</v>
      </c>
      <c r="B49" s="90"/>
      <c r="C49" s="91"/>
      <c r="D49" s="80"/>
      <c r="E49" s="81"/>
      <c r="F49" s="82"/>
      <c r="G49" s="83"/>
      <c r="H49" s="84"/>
      <c r="I49" s="49">
        <f t="shared" si="8"/>
        <v>3625</v>
      </c>
      <c r="J49" s="163"/>
      <c r="K49" s="164"/>
      <c r="L49" s="165">
        <f t="shared" si="9"/>
        <v>10882</v>
      </c>
      <c r="M49" s="50">
        <f t="shared" si="10"/>
        <v>44</v>
      </c>
      <c r="N49" s="47">
        <f>IF(AND(E49='Povolené hodnoty'!$B$4,F49=2),G49+J49,"")</f>
      </c>
      <c r="O49" s="49">
        <f>IF(AND(E49='Povolené hodnoty'!$B$4,F49=1),G49+J49,"")</f>
      </c>
      <c r="P49" s="47">
        <f>IF(AND(E49='Povolené hodnoty'!$B$4,F49=10),H49+K49,"")</f>
      </c>
      <c r="Q49" s="49">
        <f>IF(AND(E49='Povolené hodnoty'!$B$4,F49=9),H49+K49,"")</f>
      </c>
      <c r="R49" s="47">
        <f>IF(AND(E49&lt;&gt;'Povolené hodnoty'!$B$4,F49=2),G49+J49,"")</f>
      </c>
      <c r="S49" s="48">
        <f>IF(AND(E49&lt;&gt;'Povolené hodnoty'!$B$4,F49=3),G49+J49,"")</f>
      </c>
      <c r="T49" s="48">
        <f>IF(AND(E49&lt;&gt;'Povolené hodnoty'!$B$4,F49=4),G49+J49,"")</f>
      </c>
      <c r="U49" s="48">
        <f>IF(AND(E49&lt;&gt;'Povolené hodnoty'!$B$4,OR(F49="5a",F49="5b")),G49+J49,"")</f>
      </c>
      <c r="V49" s="48">
        <f>IF(AND(E49&lt;&gt;'Povolené hodnoty'!$B$4,F49=6),G49+J49,"")</f>
      </c>
      <c r="W49" s="49">
        <f>IF(AND(E49&lt;&gt;'Povolené hodnoty'!$B$4,F49=7),G49+J49,"")</f>
      </c>
      <c r="X49" s="47">
        <f>IF(AND(E49&lt;&gt;'Povolené hodnoty'!$B$4,F49=10),H49+K49,"")</f>
      </c>
      <c r="Y49" s="48">
        <f>IF(AND(E49&lt;&gt;'Povolené hodnoty'!$B$4,F49=11),H49+K49,"")</f>
      </c>
      <c r="Z49" s="48">
        <f>IF(AND(E49&lt;&gt;'Povolené hodnoty'!$B$4,F49=12),H49+K49,"")</f>
      </c>
      <c r="AA49" s="49">
        <f>IF(AND(E49&lt;&gt;'Povolené hodnoty'!$B$4,F49=13),H49+K49,"")</f>
      </c>
    </row>
    <row r="50" spans="1:27" ht="12.75">
      <c r="A50" s="86">
        <f t="shared" si="7"/>
        <v>45</v>
      </c>
      <c r="B50" s="90"/>
      <c r="C50" s="91"/>
      <c r="D50" s="80"/>
      <c r="E50" s="81"/>
      <c r="F50" s="82"/>
      <c r="G50" s="83"/>
      <c r="H50" s="84"/>
      <c r="I50" s="49">
        <f t="shared" si="8"/>
        <v>3625</v>
      </c>
      <c r="J50" s="163"/>
      <c r="K50" s="164"/>
      <c r="L50" s="165">
        <f t="shared" si="9"/>
        <v>10882</v>
      </c>
      <c r="M50" s="50">
        <f t="shared" si="10"/>
        <v>45</v>
      </c>
      <c r="N50" s="47">
        <f>IF(AND(E50='Povolené hodnoty'!$B$4,F50=2),G50+J50,"")</f>
      </c>
      <c r="O50" s="49">
        <f>IF(AND(E50='Povolené hodnoty'!$B$4,F50=1),G50+J50,"")</f>
      </c>
      <c r="P50" s="47">
        <f>IF(AND(E50='Povolené hodnoty'!$B$4,F50=10),H50+K50,"")</f>
      </c>
      <c r="Q50" s="49">
        <f>IF(AND(E50='Povolené hodnoty'!$B$4,F50=9),H50+K50,"")</f>
      </c>
      <c r="R50" s="47">
        <f>IF(AND(E50&lt;&gt;'Povolené hodnoty'!$B$4,F50=2),G50+J50,"")</f>
      </c>
      <c r="S50" s="48">
        <f>IF(AND(E50&lt;&gt;'Povolené hodnoty'!$B$4,F50=3),G50+J50,"")</f>
      </c>
      <c r="T50" s="48">
        <f>IF(AND(E50&lt;&gt;'Povolené hodnoty'!$B$4,F50=4),G50+J50,"")</f>
      </c>
      <c r="U50" s="48">
        <f>IF(AND(E50&lt;&gt;'Povolené hodnoty'!$B$4,OR(F50="5a",F50="5b")),G50+J50,"")</f>
      </c>
      <c r="V50" s="48">
        <f>IF(AND(E50&lt;&gt;'Povolené hodnoty'!$B$4,F50=6),G50+J50,"")</f>
      </c>
      <c r="W50" s="49">
        <f>IF(AND(E50&lt;&gt;'Povolené hodnoty'!$B$4,F50=7),G50+J50,"")</f>
      </c>
      <c r="X50" s="47">
        <f>IF(AND(E50&lt;&gt;'Povolené hodnoty'!$B$4,F50=10),H50+K50,"")</f>
      </c>
      <c r="Y50" s="48">
        <f>IF(AND(E50&lt;&gt;'Povolené hodnoty'!$B$4,F50=11),H50+K50,"")</f>
      </c>
      <c r="Z50" s="48">
        <f>IF(AND(E50&lt;&gt;'Povolené hodnoty'!$B$4,F50=12),H50+K50,"")</f>
      </c>
      <c r="AA50" s="49">
        <f>IF(AND(E50&lt;&gt;'Povolené hodnoty'!$B$4,F50=13),H50+K50,"")</f>
      </c>
    </row>
    <row r="51" spans="1:27" ht="12.75">
      <c r="A51" s="86">
        <f t="shared" si="7"/>
        <v>46</v>
      </c>
      <c r="B51" s="90"/>
      <c r="C51" s="91"/>
      <c r="D51" s="80"/>
      <c r="E51" s="81"/>
      <c r="F51" s="82"/>
      <c r="G51" s="83"/>
      <c r="H51" s="84"/>
      <c r="I51" s="49">
        <f t="shared" si="8"/>
        <v>3625</v>
      </c>
      <c r="J51" s="163"/>
      <c r="K51" s="164"/>
      <c r="L51" s="165">
        <f t="shared" si="9"/>
        <v>10882</v>
      </c>
      <c r="M51" s="50">
        <f t="shared" si="10"/>
        <v>46</v>
      </c>
      <c r="N51" s="47">
        <f>IF(AND(E51='Povolené hodnoty'!$B$4,F51=2),G51+J51,"")</f>
      </c>
      <c r="O51" s="49">
        <f>IF(AND(E51='Povolené hodnoty'!$B$4,F51=1),G51+J51,"")</f>
      </c>
      <c r="P51" s="47">
        <f>IF(AND(E51='Povolené hodnoty'!$B$4,F51=10),H51+K51,"")</f>
      </c>
      <c r="Q51" s="49">
        <f>IF(AND(E51='Povolené hodnoty'!$B$4,F51=9),H51+K51,"")</f>
      </c>
      <c r="R51" s="47">
        <f>IF(AND(E51&lt;&gt;'Povolené hodnoty'!$B$4,F51=2),G51+J51,"")</f>
      </c>
      <c r="S51" s="48">
        <f>IF(AND(E51&lt;&gt;'Povolené hodnoty'!$B$4,F51=3),G51+J51,"")</f>
      </c>
      <c r="T51" s="48">
        <f>IF(AND(E51&lt;&gt;'Povolené hodnoty'!$B$4,F51=4),G51+J51,"")</f>
      </c>
      <c r="U51" s="48">
        <f>IF(AND(E51&lt;&gt;'Povolené hodnoty'!$B$4,OR(F51="5a",F51="5b")),G51+J51,"")</f>
      </c>
      <c r="V51" s="48">
        <f>IF(AND(E51&lt;&gt;'Povolené hodnoty'!$B$4,F51=6),G51+J51,"")</f>
      </c>
      <c r="W51" s="49">
        <f>IF(AND(E51&lt;&gt;'Povolené hodnoty'!$B$4,F51=7),G51+J51,"")</f>
      </c>
      <c r="X51" s="47">
        <f>IF(AND(E51&lt;&gt;'Povolené hodnoty'!$B$4,F51=10),H51+K51,"")</f>
      </c>
      <c r="Y51" s="48">
        <f>IF(AND(E51&lt;&gt;'Povolené hodnoty'!$B$4,F51=11),H51+K51,"")</f>
      </c>
      <c r="Z51" s="48">
        <f>IF(AND(E51&lt;&gt;'Povolené hodnoty'!$B$4,F51=12),H51+K51,"")</f>
      </c>
      <c r="AA51" s="49">
        <f>IF(AND(E51&lt;&gt;'Povolené hodnoty'!$B$4,F51=13),H51+K51,"")</f>
      </c>
    </row>
    <row r="52" spans="1:27" ht="12.75">
      <c r="A52" s="86">
        <f t="shared" si="7"/>
        <v>47</v>
      </c>
      <c r="B52" s="90"/>
      <c r="C52" s="91"/>
      <c r="D52" s="80"/>
      <c r="E52" s="81"/>
      <c r="F52" s="82"/>
      <c r="G52" s="83"/>
      <c r="H52" s="84"/>
      <c r="I52" s="49">
        <f t="shared" si="8"/>
        <v>3625</v>
      </c>
      <c r="J52" s="163"/>
      <c r="K52" s="164"/>
      <c r="L52" s="165">
        <f t="shared" si="9"/>
        <v>10882</v>
      </c>
      <c r="M52" s="50">
        <f t="shared" si="10"/>
        <v>47</v>
      </c>
      <c r="N52" s="47">
        <f>IF(AND(E52='Povolené hodnoty'!$B$4,F52=2),G52+J52,"")</f>
      </c>
      <c r="O52" s="49">
        <f>IF(AND(E52='Povolené hodnoty'!$B$4,F52=1),G52+J52,"")</f>
      </c>
      <c r="P52" s="47">
        <f>IF(AND(E52='Povolené hodnoty'!$B$4,F52=10),H52+K52,"")</f>
      </c>
      <c r="Q52" s="49">
        <f>IF(AND(E52='Povolené hodnoty'!$B$4,F52=9),H52+K52,"")</f>
      </c>
      <c r="R52" s="47">
        <f>IF(AND(E52&lt;&gt;'Povolené hodnoty'!$B$4,F52=2),G52+J52,"")</f>
      </c>
      <c r="S52" s="48">
        <f>IF(AND(E52&lt;&gt;'Povolené hodnoty'!$B$4,F52=3),G52+J52,"")</f>
      </c>
      <c r="T52" s="48">
        <f>IF(AND(E52&lt;&gt;'Povolené hodnoty'!$B$4,F52=4),G52+J52,"")</f>
      </c>
      <c r="U52" s="48">
        <f>IF(AND(E52&lt;&gt;'Povolené hodnoty'!$B$4,OR(F52="5a",F52="5b")),G52+J52,"")</f>
      </c>
      <c r="V52" s="48">
        <f>IF(AND(E52&lt;&gt;'Povolené hodnoty'!$B$4,F52=6),G52+J52,"")</f>
      </c>
      <c r="W52" s="49">
        <f>IF(AND(E52&lt;&gt;'Povolené hodnoty'!$B$4,F52=7),G52+J52,"")</f>
      </c>
      <c r="X52" s="47">
        <f>IF(AND(E52&lt;&gt;'Povolené hodnoty'!$B$4,F52=10),H52+K52,"")</f>
      </c>
      <c r="Y52" s="48">
        <f>IF(AND(E52&lt;&gt;'Povolené hodnoty'!$B$4,F52=11),H52+K52,"")</f>
      </c>
      <c r="Z52" s="48">
        <f>IF(AND(E52&lt;&gt;'Povolené hodnoty'!$B$4,F52=12),H52+K52,"")</f>
      </c>
      <c r="AA52" s="49">
        <f>IF(AND(E52&lt;&gt;'Povolené hodnoty'!$B$4,F52=13),H52+K52,"")</f>
      </c>
    </row>
    <row r="53" spans="1:27" ht="12.75">
      <c r="A53" s="86">
        <f t="shared" si="7"/>
        <v>48</v>
      </c>
      <c r="B53" s="90"/>
      <c r="C53" s="91"/>
      <c r="D53" s="80"/>
      <c r="E53" s="81"/>
      <c r="F53" s="82"/>
      <c r="G53" s="83"/>
      <c r="H53" s="84"/>
      <c r="I53" s="49">
        <f t="shared" si="8"/>
        <v>3625</v>
      </c>
      <c r="J53" s="163"/>
      <c r="K53" s="164"/>
      <c r="L53" s="165">
        <f t="shared" si="9"/>
        <v>10882</v>
      </c>
      <c r="M53" s="50">
        <f t="shared" si="10"/>
        <v>48</v>
      </c>
      <c r="N53" s="47">
        <f>IF(AND(E53='Povolené hodnoty'!$B$4,F53=2),G53+J53,"")</f>
      </c>
      <c r="O53" s="49">
        <f>IF(AND(E53='Povolené hodnoty'!$B$4,F53=1),G53+J53,"")</f>
      </c>
      <c r="P53" s="47">
        <f>IF(AND(E53='Povolené hodnoty'!$B$4,F53=10),H53+K53,"")</f>
      </c>
      <c r="Q53" s="49">
        <f>IF(AND(E53='Povolené hodnoty'!$B$4,F53=9),H53+K53,"")</f>
      </c>
      <c r="R53" s="47">
        <f>IF(AND(E53&lt;&gt;'Povolené hodnoty'!$B$4,F53=2),G53+J53,"")</f>
      </c>
      <c r="S53" s="48">
        <f>IF(AND(E53&lt;&gt;'Povolené hodnoty'!$B$4,F53=3),G53+J53,"")</f>
      </c>
      <c r="T53" s="48">
        <f>IF(AND(E53&lt;&gt;'Povolené hodnoty'!$B$4,F53=4),G53+J53,"")</f>
      </c>
      <c r="U53" s="48">
        <f>IF(AND(E53&lt;&gt;'Povolené hodnoty'!$B$4,OR(F53="5a",F53="5b")),G53+J53,"")</f>
      </c>
      <c r="V53" s="48">
        <f>IF(AND(E53&lt;&gt;'Povolené hodnoty'!$B$4,F53=6),G53+J53,"")</f>
      </c>
      <c r="W53" s="49">
        <f>IF(AND(E53&lt;&gt;'Povolené hodnoty'!$B$4,F53=7),G53+J53,"")</f>
      </c>
      <c r="X53" s="47">
        <f>IF(AND(E53&lt;&gt;'Povolené hodnoty'!$B$4,F53=10),H53+K53,"")</f>
      </c>
      <c r="Y53" s="48">
        <f>IF(AND(E53&lt;&gt;'Povolené hodnoty'!$B$4,F53=11),H53+K53,"")</f>
      </c>
      <c r="Z53" s="48">
        <f>IF(AND(E53&lt;&gt;'Povolené hodnoty'!$B$4,F53=12),H53+K53,"")</f>
      </c>
      <c r="AA53" s="49">
        <f>IF(AND(E53&lt;&gt;'Povolené hodnoty'!$B$4,F53=13),H53+K53,"")</f>
      </c>
    </row>
    <row r="54" spans="1:27" ht="12.75">
      <c r="A54" s="86">
        <f t="shared" si="7"/>
        <v>49</v>
      </c>
      <c r="B54" s="90"/>
      <c r="C54" s="91"/>
      <c r="D54" s="80"/>
      <c r="E54" s="81"/>
      <c r="F54" s="82"/>
      <c r="G54" s="83"/>
      <c r="H54" s="84"/>
      <c r="I54" s="49">
        <f t="shared" si="8"/>
        <v>3625</v>
      </c>
      <c r="J54" s="163"/>
      <c r="K54" s="164"/>
      <c r="L54" s="165">
        <f t="shared" si="9"/>
        <v>10882</v>
      </c>
      <c r="M54" s="50">
        <f t="shared" si="10"/>
        <v>49</v>
      </c>
      <c r="N54" s="47">
        <f>IF(AND(E54='Povolené hodnoty'!$B$4,F54=2),G54+J54,"")</f>
      </c>
      <c r="O54" s="49">
        <f>IF(AND(E54='Povolené hodnoty'!$B$4,F54=1),G54+J54,"")</f>
      </c>
      <c r="P54" s="47">
        <f>IF(AND(E54='Povolené hodnoty'!$B$4,F54=10),H54+K54,"")</f>
      </c>
      <c r="Q54" s="49">
        <f>IF(AND(E54='Povolené hodnoty'!$B$4,F54=9),H54+K54,"")</f>
      </c>
      <c r="R54" s="47">
        <f>IF(AND(E54&lt;&gt;'Povolené hodnoty'!$B$4,F54=2),G54+J54,"")</f>
      </c>
      <c r="S54" s="48">
        <f>IF(AND(E54&lt;&gt;'Povolené hodnoty'!$B$4,F54=3),G54+J54,"")</f>
      </c>
      <c r="T54" s="48">
        <f>IF(AND(E54&lt;&gt;'Povolené hodnoty'!$B$4,F54=4),G54+J54,"")</f>
      </c>
      <c r="U54" s="48">
        <f>IF(AND(E54&lt;&gt;'Povolené hodnoty'!$B$4,OR(F54="5a",F54="5b")),G54+J54,"")</f>
      </c>
      <c r="V54" s="48">
        <f>IF(AND(E54&lt;&gt;'Povolené hodnoty'!$B$4,F54=6),G54+J54,"")</f>
      </c>
      <c r="W54" s="49">
        <f>IF(AND(E54&lt;&gt;'Povolené hodnoty'!$B$4,F54=7),G54+J54,"")</f>
      </c>
      <c r="X54" s="47">
        <f>IF(AND(E54&lt;&gt;'Povolené hodnoty'!$B$4,F54=10),H54+K54,"")</f>
      </c>
      <c r="Y54" s="48">
        <f>IF(AND(E54&lt;&gt;'Povolené hodnoty'!$B$4,F54=11),H54+K54,"")</f>
      </c>
      <c r="Z54" s="48">
        <f>IF(AND(E54&lt;&gt;'Povolené hodnoty'!$B$4,F54=12),H54+K54,"")</f>
      </c>
      <c r="AA54" s="49">
        <f>IF(AND(E54&lt;&gt;'Povolené hodnoty'!$B$4,F54=13),H54+K54,"")</f>
      </c>
    </row>
    <row r="55" spans="1:27" ht="12.75">
      <c r="A55" s="86">
        <f t="shared" si="7"/>
        <v>50</v>
      </c>
      <c r="B55" s="90"/>
      <c r="C55" s="91"/>
      <c r="D55" s="80"/>
      <c r="E55" s="81"/>
      <c r="F55" s="82"/>
      <c r="G55" s="83"/>
      <c r="H55" s="84"/>
      <c r="I55" s="49">
        <f t="shared" si="8"/>
        <v>3625</v>
      </c>
      <c r="J55" s="163"/>
      <c r="K55" s="164"/>
      <c r="L55" s="165">
        <f t="shared" si="9"/>
        <v>10882</v>
      </c>
      <c r="M55" s="50">
        <f t="shared" si="10"/>
        <v>50</v>
      </c>
      <c r="N55" s="47">
        <f>IF(AND(E55='Povolené hodnoty'!$B$4,F55=2),G55+J55,"")</f>
      </c>
      <c r="O55" s="49">
        <f>IF(AND(E55='Povolené hodnoty'!$B$4,F55=1),G55+J55,"")</f>
      </c>
      <c r="P55" s="47">
        <f>IF(AND(E55='Povolené hodnoty'!$B$4,F55=10),H55+K55,"")</f>
      </c>
      <c r="Q55" s="49">
        <f>IF(AND(E55='Povolené hodnoty'!$B$4,F55=9),H55+K55,"")</f>
      </c>
      <c r="R55" s="47">
        <f>IF(AND(E55&lt;&gt;'Povolené hodnoty'!$B$4,F55=2),G55+J55,"")</f>
      </c>
      <c r="S55" s="48">
        <f>IF(AND(E55&lt;&gt;'Povolené hodnoty'!$B$4,F55=3),G55+J55,"")</f>
      </c>
      <c r="T55" s="48">
        <f>IF(AND(E55&lt;&gt;'Povolené hodnoty'!$B$4,F55=4),G55+J55,"")</f>
      </c>
      <c r="U55" s="48">
        <f>IF(AND(E55&lt;&gt;'Povolené hodnoty'!$B$4,OR(F55="5a",F55="5b")),G55+J55,"")</f>
      </c>
      <c r="V55" s="48">
        <f>IF(AND(E55&lt;&gt;'Povolené hodnoty'!$B$4,F55=6),G55+J55,"")</f>
      </c>
      <c r="W55" s="49">
        <f>IF(AND(E55&lt;&gt;'Povolené hodnoty'!$B$4,F55=7),G55+J55,"")</f>
      </c>
      <c r="X55" s="47">
        <f>IF(AND(E55&lt;&gt;'Povolené hodnoty'!$B$4,F55=10),H55+K55,"")</f>
      </c>
      <c r="Y55" s="48">
        <f>IF(AND(E55&lt;&gt;'Povolené hodnoty'!$B$4,F55=11),H55+K55,"")</f>
      </c>
      <c r="Z55" s="48">
        <f>IF(AND(E55&lt;&gt;'Povolené hodnoty'!$B$4,F55=12),H55+K55,"")</f>
      </c>
      <c r="AA55" s="49">
        <f>IF(AND(E55&lt;&gt;'Povolené hodnoty'!$B$4,F55=13),H55+K55,"")</f>
      </c>
    </row>
    <row r="56" spans="1:27" ht="12.75">
      <c r="A56" s="86">
        <f t="shared" si="7"/>
        <v>51</v>
      </c>
      <c r="B56" s="90"/>
      <c r="C56" s="91"/>
      <c r="D56" s="80"/>
      <c r="E56" s="81"/>
      <c r="F56" s="82"/>
      <c r="G56" s="83"/>
      <c r="H56" s="84"/>
      <c r="I56" s="49">
        <f t="shared" si="8"/>
        <v>3625</v>
      </c>
      <c r="J56" s="163"/>
      <c r="K56" s="164"/>
      <c r="L56" s="165">
        <f t="shared" si="9"/>
        <v>10882</v>
      </c>
      <c r="M56" s="50">
        <f t="shared" si="10"/>
        <v>51</v>
      </c>
      <c r="N56" s="47">
        <f>IF(AND(E56='Povolené hodnoty'!$B$4,F56=2),G56+J56,"")</f>
      </c>
      <c r="O56" s="49">
        <f>IF(AND(E56='Povolené hodnoty'!$B$4,F56=1),G56+J56,"")</f>
      </c>
      <c r="P56" s="47">
        <f>IF(AND(E56='Povolené hodnoty'!$B$4,F56=10),H56+K56,"")</f>
      </c>
      <c r="Q56" s="49">
        <f>IF(AND(E56='Povolené hodnoty'!$B$4,F56=9),H56+K56,"")</f>
      </c>
      <c r="R56" s="47">
        <f>IF(AND(E56&lt;&gt;'Povolené hodnoty'!$B$4,F56=2),G56+J56,"")</f>
      </c>
      <c r="S56" s="48">
        <f>IF(AND(E56&lt;&gt;'Povolené hodnoty'!$B$4,F56=3),G56+J56,"")</f>
      </c>
      <c r="T56" s="48">
        <f>IF(AND(E56&lt;&gt;'Povolené hodnoty'!$B$4,F56=4),G56+J56,"")</f>
      </c>
      <c r="U56" s="48">
        <f>IF(AND(E56&lt;&gt;'Povolené hodnoty'!$B$4,OR(F56="5a",F56="5b")),G56+J56,"")</f>
      </c>
      <c r="V56" s="48">
        <f>IF(AND(E56&lt;&gt;'Povolené hodnoty'!$B$4,F56=6),G56+J56,"")</f>
      </c>
      <c r="W56" s="49">
        <f>IF(AND(E56&lt;&gt;'Povolené hodnoty'!$B$4,F56=7),G56+J56,"")</f>
      </c>
      <c r="X56" s="47">
        <f>IF(AND(E56&lt;&gt;'Povolené hodnoty'!$B$4,F56=10),H56+K56,"")</f>
      </c>
      <c r="Y56" s="48">
        <f>IF(AND(E56&lt;&gt;'Povolené hodnoty'!$B$4,F56=11),H56+K56,"")</f>
      </c>
      <c r="Z56" s="48">
        <f>IF(AND(E56&lt;&gt;'Povolené hodnoty'!$B$4,F56=12),H56+K56,"")</f>
      </c>
      <c r="AA56" s="49">
        <f>IF(AND(E56&lt;&gt;'Povolené hodnoty'!$B$4,F56=13),H56+K56,"")</f>
      </c>
    </row>
    <row r="57" spans="1:27" ht="12.75">
      <c r="A57" s="86">
        <f t="shared" si="7"/>
        <v>52</v>
      </c>
      <c r="B57" s="90"/>
      <c r="C57" s="91"/>
      <c r="D57" s="80"/>
      <c r="E57" s="81"/>
      <c r="F57" s="82"/>
      <c r="G57" s="83"/>
      <c r="H57" s="84"/>
      <c r="I57" s="49">
        <f t="shared" si="8"/>
        <v>3625</v>
      </c>
      <c r="J57" s="163"/>
      <c r="K57" s="164"/>
      <c r="L57" s="165">
        <f t="shared" si="9"/>
        <v>10882</v>
      </c>
      <c r="M57" s="50">
        <f t="shared" si="10"/>
        <v>52</v>
      </c>
      <c r="N57" s="47">
        <f>IF(AND(E57='Povolené hodnoty'!$B$4,F57=2),G57+J57,"")</f>
      </c>
      <c r="O57" s="49">
        <f>IF(AND(E57='Povolené hodnoty'!$B$4,F57=1),G57+J57,"")</f>
      </c>
      <c r="P57" s="47">
        <f>IF(AND(E57='Povolené hodnoty'!$B$4,F57=10),H57+K57,"")</f>
      </c>
      <c r="Q57" s="49">
        <f>IF(AND(E57='Povolené hodnoty'!$B$4,F57=9),H57+K57,"")</f>
      </c>
      <c r="R57" s="47">
        <f>IF(AND(E57&lt;&gt;'Povolené hodnoty'!$B$4,F57=2),G57+J57,"")</f>
      </c>
      <c r="S57" s="48">
        <f>IF(AND(E57&lt;&gt;'Povolené hodnoty'!$B$4,F57=3),G57+J57,"")</f>
      </c>
      <c r="T57" s="48">
        <f>IF(AND(E57&lt;&gt;'Povolené hodnoty'!$B$4,F57=4),G57+J57,"")</f>
      </c>
      <c r="U57" s="48">
        <f>IF(AND(E57&lt;&gt;'Povolené hodnoty'!$B$4,OR(F57="5a",F57="5b")),G57+J57,"")</f>
      </c>
      <c r="V57" s="48">
        <f>IF(AND(E57&lt;&gt;'Povolené hodnoty'!$B$4,F57=6),G57+J57,"")</f>
      </c>
      <c r="W57" s="49">
        <f>IF(AND(E57&lt;&gt;'Povolené hodnoty'!$B$4,F57=7),G57+J57,"")</f>
      </c>
      <c r="X57" s="47">
        <f>IF(AND(E57&lt;&gt;'Povolené hodnoty'!$B$4,F57=10),H57+K57,"")</f>
      </c>
      <c r="Y57" s="48">
        <f>IF(AND(E57&lt;&gt;'Povolené hodnoty'!$B$4,F57=11),H57+K57,"")</f>
      </c>
      <c r="Z57" s="48">
        <f>IF(AND(E57&lt;&gt;'Povolené hodnoty'!$B$4,F57=12),H57+K57,"")</f>
      </c>
      <c r="AA57" s="49">
        <f>IF(AND(E57&lt;&gt;'Povolené hodnoty'!$B$4,F57=13),H57+K57,"")</f>
      </c>
    </row>
    <row r="58" spans="1:27" ht="12.75">
      <c r="A58" s="86">
        <f t="shared" si="7"/>
        <v>53</v>
      </c>
      <c r="B58" s="90"/>
      <c r="C58" s="91"/>
      <c r="D58" s="80"/>
      <c r="E58" s="81"/>
      <c r="F58" s="82"/>
      <c r="G58" s="83"/>
      <c r="H58" s="84"/>
      <c r="I58" s="49">
        <f t="shared" si="8"/>
        <v>3625</v>
      </c>
      <c r="J58" s="163"/>
      <c r="K58" s="164"/>
      <c r="L58" s="165">
        <f t="shared" si="9"/>
        <v>10882</v>
      </c>
      <c r="M58" s="50">
        <f t="shared" si="10"/>
        <v>53</v>
      </c>
      <c r="N58" s="47">
        <f>IF(AND(E58='Povolené hodnoty'!$B$4,F58=2),G58+J58,"")</f>
      </c>
      <c r="O58" s="49">
        <f>IF(AND(E58='Povolené hodnoty'!$B$4,F58=1),G58+J58,"")</f>
      </c>
      <c r="P58" s="47">
        <f>IF(AND(E58='Povolené hodnoty'!$B$4,F58=10),H58+K58,"")</f>
      </c>
      <c r="Q58" s="49">
        <f>IF(AND(E58='Povolené hodnoty'!$B$4,F58=9),H58+K58,"")</f>
      </c>
      <c r="R58" s="47">
        <f>IF(AND(E58&lt;&gt;'Povolené hodnoty'!$B$4,F58=2),G58+J58,"")</f>
      </c>
      <c r="S58" s="48">
        <f>IF(AND(E58&lt;&gt;'Povolené hodnoty'!$B$4,F58=3),G58+J58,"")</f>
      </c>
      <c r="T58" s="48">
        <f>IF(AND(E58&lt;&gt;'Povolené hodnoty'!$B$4,F58=4),G58+J58,"")</f>
      </c>
      <c r="U58" s="48">
        <f>IF(AND(E58&lt;&gt;'Povolené hodnoty'!$B$4,OR(F58="5a",F58="5b")),G58+J58,"")</f>
      </c>
      <c r="V58" s="48">
        <f>IF(AND(E58&lt;&gt;'Povolené hodnoty'!$B$4,F58=6),G58+J58,"")</f>
      </c>
      <c r="W58" s="49">
        <f>IF(AND(E58&lt;&gt;'Povolené hodnoty'!$B$4,F58=7),G58+J58,"")</f>
      </c>
      <c r="X58" s="47">
        <f>IF(AND(E58&lt;&gt;'Povolené hodnoty'!$B$4,F58=10),H58+K58,"")</f>
      </c>
      <c r="Y58" s="48">
        <f>IF(AND(E58&lt;&gt;'Povolené hodnoty'!$B$4,F58=11),H58+K58,"")</f>
      </c>
      <c r="Z58" s="48">
        <f>IF(AND(E58&lt;&gt;'Povolené hodnoty'!$B$4,F58=12),H58+K58,"")</f>
      </c>
      <c r="AA58" s="49">
        <f>IF(AND(E58&lt;&gt;'Povolené hodnoty'!$B$4,F58=13),H58+K58,"")</f>
      </c>
    </row>
    <row r="59" spans="1:27" ht="12.75">
      <c r="A59" s="86">
        <f t="shared" si="7"/>
        <v>54</v>
      </c>
      <c r="B59" s="90"/>
      <c r="C59" s="91"/>
      <c r="D59" s="80"/>
      <c r="E59" s="81"/>
      <c r="F59" s="82"/>
      <c r="G59" s="83"/>
      <c r="H59" s="84"/>
      <c r="I59" s="49">
        <f t="shared" si="8"/>
        <v>3625</v>
      </c>
      <c r="J59" s="163"/>
      <c r="K59" s="164"/>
      <c r="L59" s="165">
        <f t="shared" si="9"/>
        <v>10882</v>
      </c>
      <c r="M59" s="50">
        <f t="shared" si="10"/>
        <v>54</v>
      </c>
      <c r="N59" s="47">
        <f>IF(AND(E59='Povolené hodnoty'!$B$4,F59=2),G59+J59,"")</f>
      </c>
      <c r="O59" s="49">
        <f>IF(AND(E59='Povolené hodnoty'!$B$4,F59=1),G59+J59,"")</f>
      </c>
      <c r="P59" s="47">
        <f>IF(AND(E59='Povolené hodnoty'!$B$4,F59=10),H59+K59,"")</f>
      </c>
      <c r="Q59" s="49">
        <f>IF(AND(E59='Povolené hodnoty'!$B$4,F59=9),H59+K59,"")</f>
      </c>
      <c r="R59" s="47">
        <f>IF(AND(E59&lt;&gt;'Povolené hodnoty'!$B$4,F59=2),G59+J59,"")</f>
      </c>
      <c r="S59" s="48">
        <f>IF(AND(E59&lt;&gt;'Povolené hodnoty'!$B$4,F59=3),G59+J59,"")</f>
      </c>
      <c r="T59" s="48">
        <f>IF(AND(E59&lt;&gt;'Povolené hodnoty'!$B$4,F59=4),G59+J59,"")</f>
      </c>
      <c r="U59" s="48">
        <f>IF(AND(E59&lt;&gt;'Povolené hodnoty'!$B$4,OR(F59="5a",F59="5b")),G59+J59,"")</f>
      </c>
      <c r="V59" s="48">
        <f>IF(AND(E59&lt;&gt;'Povolené hodnoty'!$B$4,F59=6),G59+J59,"")</f>
      </c>
      <c r="W59" s="49">
        <f>IF(AND(E59&lt;&gt;'Povolené hodnoty'!$B$4,F59=7),G59+J59,"")</f>
      </c>
      <c r="X59" s="47">
        <f>IF(AND(E59&lt;&gt;'Povolené hodnoty'!$B$4,F59=10),H59+K59,"")</f>
      </c>
      <c r="Y59" s="48">
        <f>IF(AND(E59&lt;&gt;'Povolené hodnoty'!$B$4,F59=11),H59+K59,"")</f>
      </c>
      <c r="Z59" s="48">
        <f>IF(AND(E59&lt;&gt;'Povolené hodnoty'!$B$4,F59=12),H59+K59,"")</f>
      </c>
      <c r="AA59" s="49">
        <f>IF(AND(E59&lt;&gt;'Povolené hodnoty'!$B$4,F59=13),H59+K59,"")</f>
      </c>
    </row>
    <row r="60" spans="1:27" ht="12.75">
      <c r="A60" s="86">
        <f t="shared" si="7"/>
        <v>55</v>
      </c>
      <c r="B60" s="90"/>
      <c r="C60" s="91"/>
      <c r="D60" s="80"/>
      <c r="E60" s="81"/>
      <c r="F60" s="82"/>
      <c r="G60" s="83"/>
      <c r="H60" s="84"/>
      <c r="I60" s="49">
        <f t="shared" si="8"/>
        <v>3625</v>
      </c>
      <c r="J60" s="163"/>
      <c r="K60" s="164"/>
      <c r="L60" s="165">
        <f t="shared" si="9"/>
        <v>10882</v>
      </c>
      <c r="M60" s="50">
        <f t="shared" si="10"/>
        <v>55</v>
      </c>
      <c r="N60" s="47">
        <f>IF(AND(E60='Povolené hodnoty'!$B$4,F60=2),G60+J60,"")</f>
      </c>
      <c r="O60" s="49">
        <f>IF(AND(E60='Povolené hodnoty'!$B$4,F60=1),G60+J60,"")</f>
      </c>
      <c r="P60" s="47">
        <f>IF(AND(E60='Povolené hodnoty'!$B$4,F60=10),H60+K60,"")</f>
      </c>
      <c r="Q60" s="49">
        <f>IF(AND(E60='Povolené hodnoty'!$B$4,F60=9),H60+K60,"")</f>
      </c>
      <c r="R60" s="47">
        <f>IF(AND(E60&lt;&gt;'Povolené hodnoty'!$B$4,F60=2),G60+J60,"")</f>
      </c>
      <c r="S60" s="48">
        <f>IF(AND(E60&lt;&gt;'Povolené hodnoty'!$B$4,F60=3),G60+J60,"")</f>
      </c>
      <c r="T60" s="48">
        <f>IF(AND(E60&lt;&gt;'Povolené hodnoty'!$B$4,F60=4),G60+J60,"")</f>
      </c>
      <c r="U60" s="48">
        <f>IF(AND(E60&lt;&gt;'Povolené hodnoty'!$B$4,OR(F60="5a",F60="5b")),G60+J60,"")</f>
      </c>
      <c r="V60" s="48">
        <f>IF(AND(E60&lt;&gt;'Povolené hodnoty'!$B$4,F60=6),G60+J60,"")</f>
      </c>
      <c r="W60" s="49">
        <f>IF(AND(E60&lt;&gt;'Povolené hodnoty'!$B$4,F60=7),G60+J60,"")</f>
      </c>
      <c r="X60" s="47">
        <f>IF(AND(E60&lt;&gt;'Povolené hodnoty'!$B$4,F60=10),H60+K60,"")</f>
      </c>
      <c r="Y60" s="48">
        <f>IF(AND(E60&lt;&gt;'Povolené hodnoty'!$B$4,F60=11),H60+K60,"")</f>
      </c>
      <c r="Z60" s="48">
        <f>IF(AND(E60&lt;&gt;'Povolené hodnoty'!$B$4,F60=12),H60+K60,"")</f>
      </c>
      <c r="AA60" s="49">
        <f>IF(AND(E60&lt;&gt;'Povolené hodnoty'!$B$4,F60=13),H60+K60,"")</f>
      </c>
    </row>
    <row r="61" spans="1:27" ht="12.75">
      <c r="A61" s="86">
        <f t="shared" si="7"/>
        <v>56</v>
      </c>
      <c r="B61" s="90"/>
      <c r="C61" s="91"/>
      <c r="D61" s="80"/>
      <c r="E61" s="81"/>
      <c r="F61" s="82"/>
      <c r="G61" s="83"/>
      <c r="H61" s="84"/>
      <c r="I61" s="49">
        <f t="shared" si="8"/>
        <v>3625</v>
      </c>
      <c r="J61" s="163"/>
      <c r="K61" s="164"/>
      <c r="L61" s="165">
        <f t="shared" si="9"/>
        <v>10882</v>
      </c>
      <c r="M61" s="50">
        <f t="shared" si="10"/>
        <v>56</v>
      </c>
      <c r="N61" s="47">
        <f>IF(AND(E61='Povolené hodnoty'!$B$4,F61=2),G61+J61,"")</f>
      </c>
      <c r="O61" s="49">
        <f>IF(AND(E61='Povolené hodnoty'!$B$4,F61=1),G61+J61,"")</f>
      </c>
      <c r="P61" s="47">
        <f>IF(AND(E61='Povolené hodnoty'!$B$4,F61=10),H61+K61,"")</f>
      </c>
      <c r="Q61" s="49">
        <f>IF(AND(E61='Povolené hodnoty'!$B$4,F61=9),H61+K61,"")</f>
      </c>
      <c r="R61" s="47">
        <f>IF(AND(E61&lt;&gt;'Povolené hodnoty'!$B$4,F61=2),G61+J61,"")</f>
      </c>
      <c r="S61" s="48">
        <f>IF(AND(E61&lt;&gt;'Povolené hodnoty'!$B$4,F61=3),G61+J61,"")</f>
      </c>
      <c r="T61" s="48">
        <f>IF(AND(E61&lt;&gt;'Povolené hodnoty'!$B$4,F61=4),G61+J61,"")</f>
      </c>
      <c r="U61" s="48">
        <f>IF(AND(E61&lt;&gt;'Povolené hodnoty'!$B$4,OR(F61="5a",F61="5b")),G61+J61,"")</f>
      </c>
      <c r="V61" s="48">
        <f>IF(AND(E61&lt;&gt;'Povolené hodnoty'!$B$4,F61=6),G61+J61,"")</f>
      </c>
      <c r="W61" s="49">
        <f>IF(AND(E61&lt;&gt;'Povolené hodnoty'!$B$4,F61=7),G61+J61,"")</f>
      </c>
      <c r="X61" s="47">
        <f>IF(AND(E61&lt;&gt;'Povolené hodnoty'!$B$4,F61=10),H61+K61,"")</f>
      </c>
      <c r="Y61" s="48">
        <f>IF(AND(E61&lt;&gt;'Povolené hodnoty'!$B$4,F61=11),H61+K61,"")</f>
      </c>
      <c r="Z61" s="48">
        <f>IF(AND(E61&lt;&gt;'Povolené hodnoty'!$B$4,F61=12),H61+K61,"")</f>
      </c>
      <c r="AA61" s="49">
        <f>IF(AND(E61&lt;&gt;'Povolené hodnoty'!$B$4,F61=13),H61+K61,"")</f>
      </c>
    </row>
    <row r="62" spans="1:27" ht="12.75">
      <c r="A62" s="86">
        <f t="shared" si="7"/>
        <v>57</v>
      </c>
      <c r="B62" s="90"/>
      <c r="C62" s="91"/>
      <c r="D62" s="80"/>
      <c r="E62" s="81"/>
      <c r="F62" s="82"/>
      <c r="G62" s="83"/>
      <c r="H62" s="84"/>
      <c r="I62" s="49">
        <f t="shared" si="8"/>
        <v>3625</v>
      </c>
      <c r="J62" s="163"/>
      <c r="K62" s="164"/>
      <c r="L62" s="165">
        <f t="shared" si="9"/>
        <v>10882</v>
      </c>
      <c r="M62" s="50">
        <f t="shared" si="10"/>
        <v>57</v>
      </c>
      <c r="N62" s="47">
        <f>IF(AND(E62='Povolené hodnoty'!$B$4,F62=2),G62+J62,"")</f>
      </c>
      <c r="O62" s="49">
        <f>IF(AND(E62='Povolené hodnoty'!$B$4,F62=1),G62+J62,"")</f>
      </c>
      <c r="P62" s="47">
        <f>IF(AND(E62='Povolené hodnoty'!$B$4,F62=10),H62+K62,"")</f>
      </c>
      <c r="Q62" s="49">
        <f>IF(AND(E62='Povolené hodnoty'!$B$4,F62=9),H62+K62,"")</f>
      </c>
      <c r="R62" s="47">
        <f>IF(AND(E62&lt;&gt;'Povolené hodnoty'!$B$4,F62=2),G62+J62,"")</f>
      </c>
      <c r="S62" s="48">
        <f>IF(AND(E62&lt;&gt;'Povolené hodnoty'!$B$4,F62=3),G62+J62,"")</f>
      </c>
      <c r="T62" s="48">
        <f>IF(AND(E62&lt;&gt;'Povolené hodnoty'!$B$4,F62=4),G62+J62,"")</f>
      </c>
      <c r="U62" s="48">
        <f>IF(AND(E62&lt;&gt;'Povolené hodnoty'!$B$4,OR(F62="5a",F62="5b")),G62+J62,"")</f>
      </c>
      <c r="V62" s="48">
        <f>IF(AND(E62&lt;&gt;'Povolené hodnoty'!$B$4,F62=6),G62+J62,"")</f>
      </c>
      <c r="W62" s="49">
        <f>IF(AND(E62&lt;&gt;'Povolené hodnoty'!$B$4,F62=7),G62+J62,"")</f>
      </c>
      <c r="X62" s="47">
        <f>IF(AND(E62&lt;&gt;'Povolené hodnoty'!$B$4,F62=10),H62+K62,"")</f>
      </c>
      <c r="Y62" s="48">
        <f>IF(AND(E62&lt;&gt;'Povolené hodnoty'!$B$4,F62=11),H62+K62,"")</f>
      </c>
      <c r="Z62" s="48">
        <f>IF(AND(E62&lt;&gt;'Povolené hodnoty'!$B$4,F62=12),H62+K62,"")</f>
      </c>
      <c r="AA62" s="49">
        <f>IF(AND(E62&lt;&gt;'Povolené hodnoty'!$B$4,F62=13),H62+K62,"")</f>
      </c>
    </row>
    <row r="63" spans="1:27" ht="12.75">
      <c r="A63" s="86">
        <f t="shared" si="7"/>
        <v>58</v>
      </c>
      <c r="B63" s="90"/>
      <c r="C63" s="91"/>
      <c r="D63" s="80"/>
      <c r="E63" s="81"/>
      <c r="F63" s="82"/>
      <c r="G63" s="83"/>
      <c r="H63" s="84"/>
      <c r="I63" s="49">
        <f t="shared" si="8"/>
        <v>3625</v>
      </c>
      <c r="J63" s="163"/>
      <c r="K63" s="164"/>
      <c r="L63" s="165">
        <f t="shared" si="9"/>
        <v>10882</v>
      </c>
      <c r="M63" s="50">
        <f t="shared" si="10"/>
        <v>58</v>
      </c>
      <c r="N63" s="47">
        <f>IF(AND(E63='Povolené hodnoty'!$B$4,F63=2),G63+J63,"")</f>
      </c>
      <c r="O63" s="49">
        <f>IF(AND(E63='Povolené hodnoty'!$B$4,F63=1),G63+J63,"")</f>
      </c>
      <c r="P63" s="47">
        <f>IF(AND(E63='Povolené hodnoty'!$B$4,F63=10),H63+K63,"")</f>
      </c>
      <c r="Q63" s="49">
        <f>IF(AND(E63='Povolené hodnoty'!$B$4,F63=9),H63+K63,"")</f>
      </c>
      <c r="R63" s="47">
        <f>IF(AND(E63&lt;&gt;'Povolené hodnoty'!$B$4,F63=2),G63+J63,"")</f>
      </c>
      <c r="S63" s="48">
        <f>IF(AND(E63&lt;&gt;'Povolené hodnoty'!$B$4,F63=3),G63+J63,"")</f>
      </c>
      <c r="T63" s="48">
        <f>IF(AND(E63&lt;&gt;'Povolené hodnoty'!$B$4,F63=4),G63+J63,"")</f>
      </c>
      <c r="U63" s="48">
        <f>IF(AND(E63&lt;&gt;'Povolené hodnoty'!$B$4,OR(F63="5a",F63="5b")),G63+J63,"")</f>
      </c>
      <c r="V63" s="48">
        <f>IF(AND(E63&lt;&gt;'Povolené hodnoty'!$B$4,F63=6),G63+J63,"")</f>
      </c>
      <c r="W63" s="49">
        <f>IF(AND(E63&lt;&gt;'Povolené hodnoty'!$B$4,F63=7),G63+J63,"")</f>
      </c>
      <c r="X63" s="47">
        <f>IF(AND(E63&lt;&gt;'Povolené hodnoty'!$B$4,F63=10),H63+K63,"")</f>
      </c>
      <c r="Y63" s="48">
        <f>IF(AND(E63&lt;&gt;'Povolené hodnoty'!$B$4,F63=11),H63+K63,"")</f>
      </c>
      <c r="Z63" s="48">
        <f>IF(AND(E63&lt;&gt;'Povolené hodnoty'!$B$4,F63=12),H63+K63,"")</f>
      </c>
      <c r="AA63" s="49">
        <f>IF(AND(E63&lt;&gt;'Povolené hodnoty'!$B$4,F63=13),H63+K63,"")</f>
      </c>
    </row>
    <row r="64" spans="1:27" ht="12.75">
      <c r="A64" s="86">
        <f t="shared" si="7"/>
        <v>59</v>
      </c>
      <c r="B64" s="90"/>
      <c r="C64" s="91"/>
      <c r="D64" s="80"/>
      <c r="E64" s="81"/>
      <c r="F64" s="82"/>
      <c r="G64" s="83"/>
      <c r="H64" s="84"/>
      <c r="I64" s="49">
        <f t="shared" si="8"/>
        <v>3625</v>
      </c>
      <c r="J64" s="163"/>
      <c r="K64" s="164"/>
      <c r="L64" s="165">
        <f t="shared" si="9"/>
        <v>10882</v>
      </c>
      <c r="M64" s="50">
        <f t="shared" si="10"/>
        <v>59</v>
      </c>
      <c r="N64" s="47">
        <f>IF(AND(E64='Povolené hodnoty'!$B$4,F64=2),G64+J64,"")</f>
      </c>
      <c r="O64" s="49">
        <f>IF(AND(E64='Povolené hodnoty'!$B$4,F64=1),G64+J64,"")</f>
      </c>
      <c r="P64" s="47">
        <f>IF(AND(E64='Povolené hodnoty'!$B$4,F64=10),H64+K64,"")</f>
      </c>
      <c r="Q64" s="49">
        <f>IF(AND(E64='Povolené hodnoty'!$B$4,F64=9),H64+K64,"")</f>
      </c>
      <c r="R64" s="47">
        <f>IF(AND(E64&lt;&gt;'Povolené hodnoty'!$B$4,F64=2),G64+J64,"")</f>
      </c>
      <c r="S64" s="48">
        <f>IF(AND(E64&lt;&gt;'Povolené hodnoty'!$B$4,F64=3),G64+J64,"")</f>
      </c>
      <c r="T64" s="48">
        <f>IF(AND(E64&lt;&gt;'Povolené hodnoty'!$B$4,F64=4),G64+J64,"")</f>
      </c>
      <c r="U64" s="48">
        <f>IF(AND(E64&lt;&gt;'Povolené hodnoty'!$B$4,OR(F64="5a",F64="5b")),G64+J64,"")</f>
      </c>
      <c r="V64" s="48">
        <f>IF(AND(E64&lt;&gt;'Povolené hodnoty'!$B$4,F64=6),G64+J64,"")</f>
      </c>
      <c r="W64" s="49">
        <f>IF(AND(E64&lt;&gt;'Povolené hodnoty'!$B$4,F64=7),G64+J64,"")</f>
      </c>
      <c r="X64" s="47">
        <f>IF(AND(E64&lt;&gt;'Povolené hodnoty'!$B$4,F64=10),H64+K64,"")</f>
      </c>
      <c r="Y64" s="48">
        <f>IF(AND(E64&lt;&gt;'Povolené hodnoty'!$B$4,F64=11),H64+K64,"")</f>
      </c>
      <c r="Z64" s="48">
        <f>IF(AND(E64&lt;&gt;'Povolené hodnoty'!$B$4,F64=12),H64+K64,"")</f>
      </c>
      <c r="AA64" s="49">
        <f>IF(AND(E64&lt;&gt;'Povolené hodnoty'!$B$4,F64=13),H64+K64,"")</f>
      </c>
    </row>
    <row r="65" spans="1:27" ht="12.75">
      <c r="A65" s="86">
        <f t="shared" si="7"/>
        <v>60</v>
      </c>
      <c r="B65" s="90"/>
      <c r="C65" s="91"/>
      <c r="D65" s="80"/>
      <c r="E65" s="81"/>
      <c r="F65" s="82"/>
      <c r="G65" s="83"/>
      <c r="H65" s="84"/>
      <c r="I65" s="49">
        <f t="shared" si="8"/>
        <v>3625</v>
      </c>
      <c r="J65" s="163"/>
      <c r="K65" s="164"/>
      <c r="L65" s="165">
        <f t="shared" si="9"/>
        <v>10882</v>
      </c>
      <c r="M65" s="50">
        <f t="shared" si="10"/>
        <v>60</v>
      </c>
      <c r="N65" s="47">
        <f>IF(AND(E65='Povolené hodnoty'!$B$4,F65=2),G65+J65,"")</f>
      </c>
      <c r="O65" s="49">
        <f>IF(AND(E65='Povolené hodnoty'!$B$4,F65=1),G65+J65,"")</f>
      </c>
      <c r="P65" s="47">
        <f>IF(AND(E65='Povolené hodnoty'!$B$4,F65=10),H65+K65,"")</f>
      </c>
      <c r="Q65" s="49">
        <f>IF(AND(E65='Povolené hodnoty'!$B$4,F65=9),H65+K65,"")</f>
      </c>
      <c r="R65" s="47">
        <f>IF(AND(E65&lt;&gt;'Povolené hodnoty'!$B$4,F65=2),G65+J65,"")</f>
      </c>
      <c r="S65" s="48">
        <f>IF(AND(E65&lt;&gt;'Povolené hodnoty'!$B$4,F65=3),G65+J65,"")</f>
      </c>
      <c r="T65" s="48">
        <f>IF(AND(E65&lt;&gt;'Povolené hodnoty'!$B$4,F65=4),G65+J65,"")</f>
      </c>
      <c r="U65" s="48">
        <f>IF(AND(E65&lt;&gt;'Povolené hodnoty'!$B$4,OR(F65="5a",F65="5b")),G65+J65,"")</f>
      </c>
      <c r="V65" s="48">
        <f>IF(AND(E65&lt;&gt;'Povolené hodnoty'!$B$4,F65=6),G65+J65,"")</f>
      </c>
      <c r="W65" s="49">
        <f>IF(AND(E65&lt;&gt;'Povolené hodnoty'!$B$4,F65=7),G65+J65,"")</f>
      </c>
      <c r="X65" s="47">
        <f>IF(AND(E65&lt;&gt;'Povolené hodnoty'!$B$4,F65=10),H65+K65,"")</f>
      </c>
      <c r="Y65" s="48">
        <f>IF(AND(E65&lt;&gt;'Povolené hodnoty'!$B$4,F65=11),H65+K65,"")</f>
      </c>
      <c r="Z65" s="48">
        <f>IF(AND(E65&lt;&gt;'Povolené hodnoty'!$B$4,F65=12),H65+K65,"")</f>
      </c>
      <c r="AA65" s="49">
        <f>IF(AND(E65&lt;&gt;'Povolené hodnoty'!$B$4,F65=13),H65+K65,"")</f>
      </c>
    </row>
    <row r="66" spans="1:27" ht="12.75">
      <c r="A66" s="86">
        <f t="shared" si="7"/>
        <v>61</v>
      </c>
      <c r="B66" s="90"/>
      <c r="C66" s="91"/>
      <c r="D66" s="80"/>
      <c r="E66" s="81"/>
      <c r="F66" s="82"/>
      <c r="G66" s="83"/>
      <c r="H66" s="84"/>
      <c r="I66" s="49">
        <f t="shared" si="8"/>
        <v>3625</v>
      </c>
      <c r="J66" s="163"/>
      <c r="K66" s="164"/>
      <c r="L66" s="165">
        <f t="shared" si="9"/>
        <v>10882</v>
      </c>
      <c r="M66" s="50">
        <f t="shared" si="10"/>
        <v>61</v>
      </c>
      <c r="N66" s="47">
        <f>IF(AND(E66='Povolené hodnoty'!$B$4,F66=2),G66+J66,"")</f>
      </c>
      <c r="O66" s="49">
        <f>IF(AND(E66='Povolené hodnoty'!$B$4,F66=1),G66+J66,"")</f>
      </c>
      <c r="P66" s="47">
        <f>IF(AND(E66='Povolené hodnoty'!$B$4,F66=10),H66+K66,"")</f>
      </c>
      <c r="Q66" s="49">
        <f>IF(AND(E66='Povolené hodnoty'!$B$4,F66=9),H66+K66,"")</f>
      </c>
      <c r="R66" s="47">
        <f>IF(AND(E66&lt;&gt;'Povolené hodnoty'!$B$4,F66=2),G66+J66,"")</f>
      </c>
      <c r="S66" s="48">
        <f>IF(AND(E66&lt;&gt;'Povolené hodnoty'!$B$4,F66=3),G66+J66,"")</f>
      </c>
      <c r="T66" s="48">
        <f>IF(AND(E66&lt;&gt;'Povolené hodnoty'!$B$4,F66=4),G66+J66,"")</f>
      </c>
      <c r="U66" s="48">
        <f>IF(AND(E66&lt;&gt;'Povolené hodnoty'!$B$4,OR(F66="5a",F66="5b")),G66+J66,"")</f>
      </c>
      <c r="V66" s="48">
        <f>IF(AND(E66&lt;&gt;'Povolené hodnoty'!$B$4,F66=6),G66+J66,"")</f>
      </c>
      <c r="W66" s="49">
        <f>IF(AND(E66&lt;&gt;'Povolené hodnoty'!$B$4,F66=7),G66+J66,"")</f>
      </c>
      <c r="X66" s="47">
        <f>IF(AND(E66&lt;&gt;'Povolené hodnoty'!$B$4,F66=10),H66+K66,"")</f>
      </c>
      <c r="Y66" s="48">
        <f>IF(AND(E66&lt;&gt;'Povolené hodnoty'!$B$4,F66=11),H66+K66,"")</f>
      </c>
      <c r="Z66" s="48">
        <f>IF(AND(E66&lt;&gt;'Povolené hodnoty'!$B$4,F66=12),H66+K66,"")</f>
      </c>
      <c r="AA66" s="49">
        <f>IF(AND(E66&lt;&gt;'Povolené hodnoty'!$B$4,F66=13),H66+K66,"")</f>
      </c>
    </row>
    <row r="67" spans="1:27" ht="12.75">
      <c r="A67" s="86">
        <f t="shared" si="7"/>
        <v>62</v>
      </c>
      <c r="B67" s="90"/>
      <c r="C67" s="91"/>
      <c r="D67" s="80"/>
      <c r="E67" s="81"/>
      <c r="F67" s="82"/>
      <c r="G67" s="83"/>
      <c r="H67" s="84"/>
      <c r="I67" s="49">
        <f t="shared" si="8"/>
        <v>3625</v>
      </c>
      <c r="J67" s="163"/>
      <c r="K67" s="164"/>
      <c r="L67" s="165">
        <f t="shared" si="9"/>
        <v>10882</v>
      </c>
      <c r="M67" s="50">
        <f t="shared" si="10"/>
        <v>62</v>
      </c>
      <c r="N67" s="47">
        <f>IF(AND(E67='Povolené hodnoty'!$B$4,F67=2),G67+J67,"")</f>
      </c>
      <c r="O67" s="49">
        <f>IF(AND(E67='Povolené hodnoty'!$B$4,F67=1),G67+J67,"")</f>
      </c>
      <c r="P67" s="47">
        <f>IF(AND(E67='Povolené hodnoty'!$B$4,F67=10),H67+K67,"")</f>
      </c>
      <c r="Q67" s="49">
        <f>IF(AND(E67='Povolené hodnoty'!$B$4,F67=9),H67+K67,"")</f>
      </c>
      <c r="R67" s="47">
        <f>IF(AND(E67&lt;&gt;'Povolené hodnoty'!$B$4,F67=2),G67+J67,"")</f>
      </c>
      <c r="S67" s="48">
        <f>IF(AND(E67&lt;&gt;'Povolené hodnoty'!$B$4,F67=3),G67+J67,"")</f>
      </c>
      <c r="T67" s="48">
        <f>IF(AND(E67&lt;&gt;'Povolené hodnoty'!$B$4,F67=4),G67+J67,"")</f>
      </c>
      <c r="U67" s="48">
        <f>IF(AND(E67&lt;&gt;'Povolené hodnoty'!$B$4,OR(F67="5a",F67="5b")),G67+J67,"")</f>
      </c>
      <c r="V67" s="48">
        <f>IF(AND(E67&lt;&gt;'Povolené hodnoty'!$B$4,F67=6),G67+J67,"")</f>
      </c>
      <c r="W67" s="49">
        <f>IF(AND(E67&lt;&gt;'Povolené hodnoty'!$B$4,F67=7),G67+J67,"")</f>
      </c>
      <c r="X67" s="47">
        <f>IF(AND(E67&lt;&gt;'Povolené hodnoty'!$B$4,F67=10),H67+K67,"")</f>
      </c>
      <c r="Y67" s="48">
        <f>IF(AND(E67&lt;&gt;'Povolené hodnoty'!$B$4,F67=11),H67+K67,"")</f>
      </c>
      <c r="Z67" s="48">
        <f>IF(AND(E67&lt;&gt;'Povolené hodnoty'!$B$4,F67=12),H67+K67,"")</f>
      </c>
      <c r="AA67" s="49">
        <f>IF(AND(E67&lt;&gt;'Povolené hodnoty'!$B$4,F67=13),H67+K67,"")</f>
      </c>
    </row>
    <row r="68" spans="1:27" ht="12.75">
      <c r="A68" s="86">
        <f t="shared" si="7"/>
        <v>63</v>
      </c>
      <c r="B68" s="90"/>
      <c r="C68" s="91"/>
      <c r="D68" s="80"/>
      <c r="E68" s="81"/>
      <c r="F68" s="82"/>
      <c r="G68" s="83"/>
      <c r="H68" s="84"/>
      <c r="I68" s="49">
        <f t="shared" si="8"/>
        <v>3625</v>
      </c>
      <c r="J68" s="163"/>
      <c r="K68" s="164"/>
      <c r="L68" s="165">
        <f t="shared" si="9"/>
        <v>10882</v>
      </c>
      <c r="M68" s="50">
        <f t="shared" si="10"/>
        <v>63</v>
      </c>
      <c r="N68" s="47">
        <f>IF(AND(E68='Povolené hodnoty'!$B$4,F68=2),G68+J68,"")</f>
      </c>
      <c r="O68" s="49">
        <f>IF(AND(E68='Povolené hodnoty'!$B$4,F68=1),G68+J68,"")</f>
      </c>
      <c r="P68" s="47">
        <f>IF(AND(E68='Povolené hodnoty'!$B$4,F68=10),H68+K68,"")</f>
      </c>
      <c r="Q68" s="49">
        <f>IF(AND(E68='Povolené hodnoty'!$B$4,F68=9),H68+K68,"")</f>
      </c>
      <c r="R68" s="47">
        <f>IF(AND(E68&lt;&gt;'Povolené hodnoty'!$B$4,F68=2),G68+J68,"")</f>
      </c>
      <c r="S68" s="48">
        <f>IF(AND(E68&lt;&gt;'Povolené hodnoty'!$B$4,F68=3),G68+J68,"")</f>
      </c>
      <c r="T68" s="48">
        <f>IF(AND(E68&lt;&gt;'Povolené hodnoty'!$B$4,F68=4),G68+J68,"")</f>
      </c>
      <c r="U68" s="48">
        <f>IF(AND(E68&lt;&gt;'Povolené hodnoty'!$B$4,OR(F68="5a",F68="5b")),G68+J68,"")</f>
      </c>
      <c r="V68" s="48">
        <f>IF(AND(E68&lt;&gt;'Povolené hodnoty'!$B$4,F68=6),G68+J68,"")</f>
      </c>
      <c r="W68" s="49">
        <f>IF(AND(E68&lt;&gt;'Povolené hodnoty'!$B$4,F68=7),G68+J68,"")</f>
      </c>
      <c r="X68" s="47">
        <f>IF(AND(E68&lt;&gt;'Povolené hodnoty'!$B$4,F68=10),H68+K68,"")</f>
      </c>
      <c r="Y68" s="48">
        <f>IF(AND(E68&lt;&gt;'Povolené hodnoty'!$B$4,F68=11),H68+K68,"")</f>
      </c>
      <c r="Z68" s="48">
        <f>IF(AND(E68&lt;&gt;'Povolené hodnoty'!$B$4,F68=12),H68+K68,"")</f>
      </c>
      <c r="AA68" s="49">
        <f>IF(AND(E68&lt;&gt;'Povolené hodnoty'!$B$4,F68=13),H68+K68,"")</f>
      </c>
    </row>
    <row r="69" spans="1:27" ht="12.75">
      <c r="A69" s="86">
        <f t="shared" si="7"/>
        <v>64</v>
      </c>
      <c r="B69" s="90"/>
      <c r="C69" s="91"/>
      <c r="D69" s="80"/>
      <c r="E69" s="81"/>
      <c r="F69" s="82"/>
      <c r="G69" s="83"/>
      <c r="H69" s="84"/>
      <c r="I69" s="49">
        <f t="shared" si="8"/>
        <v>3625</v>
      </c>
      <c r="J69" s="163"/>
      <c r="K69" s="164"/>
      <c r="L69" s="165">
        <f t="shared" si="9"/>
        <v>10882</v>
      </c>
      <c r="M69" s="50">
        <f t="shared" si="10"/>
        <v>64</v>
      </c>
      <c r="N69" s="47">
        <f>IF(AND(E69='Povolené hodnoty'!$B$4,F69=2),G69+J69,"")</f>
      </c>
      <c r="O69" s="49">
        <f>IF(AND(E69='Povolené hodnoty'!$B$4,F69=1),G69+J69,"")</f>
      </c>
      <c r="P69" s="47">
        <f>IF(AND(E69='Povolené hodnoty'!$B$4,F69=10),H69+K69,"")</f>
      </c>
      <c r="Q69" s="49">
        <f>IF(AND(E69='Povolené hodnoty'!$B$4,F69=9),H69+K69,"")</f>
      </c>
      <c r="R69" s="47">
        <f>IF(AND(E69&lt;&gt;'Povolené hodnoty'!$B$4,F69=2),G69+J69,"")</f>
      </c>
      <c r="S69" s="48">
        <f>IF(AND(E69&lt;&gt;'Povolené hodnoty'!$B$4,F69=3),G69+J69,"")</f>
      </c>
      <c r="T69" s="48">
        <f>IF(AND(E69&lt;&gt;'Povolené hodnoty'!$B$4,F69=4),G69+J69,"")</f>
      </c>
      <c r="U69" s="48">
        <f>IF(AND(E69&lt;&gt;'Povolené hodnoty'!$B$4,OR(F69="5a",F69="5b")),G69+J69,"")</f>
      </c>
      <c r="V69" s="48">
        <f>IF(AND(E69&lt;&gt;'Povolené hodnoty'!$B$4,F69=6),G69+J69,"")</f>
      </c>
      <c r="W69" s="49">
        <f>IF(AND(E69&lt;&gt;'Povolené hodnoty'!$B$4,F69=7),G69+J69,"")</f>
      </c>
      <c r="X69" s="47">
        <f>IF(AND(E69&lt;&gt;'Povolené hodnoty'!$B$4,F69=10),H69+K69,"")</f>
      </c>
      <c r="Y69" s="48">
        <f>IF(AND(E69&lt;&gt;'Povolené hodnoty'!$B$4,F69=11),H69+K69,"")</f>
      </c>
      <c r="Z69" s="48">
        <f>IF(AND(E69&lt;&gt;'Povolené hodnoty'!$B$4,F69=12),H69+K69,"")</f>
      </c>
      <c r="AA69" s="49">
        <f>IF(AND(E69&lt;&gt;'Povolené hodnoty'!$B$4,F69=13),H69+K69,"")</f>
      </c>
    </row>
    <row r="70" spans="1:27" ht="12.75">
      <c r="A70" s="86">
        <f t="shared" si="7"/>
        <v>65</v>
      </c>
      <c r="B70" s="90"/>
      <c r="C70" s="91"/>
      <c r="D70" s="80"/>
      <c r="E70" s="81"/>
      <c r="F70" s="82"/>
      <c r="G70" s="83"/>
      <c r="H70" s="84"/>
      <c r="I70" s="49">
        <f t="shared" si="8"/>
        <v>3625</v>
      </c>
      <c r="J70" s="163"/>
      <c r="K70" s="164"/>
      <c r="L70" s="165">
        <f t="shared" si="9"/>
        <v>10882</v>
      </c>
      <c r="M70" s="50">
        <f t="shared" si="10"/>
        <v>65</v>
      </c>
      <c r="N70" s="47">
        <f>IF(AND(E70='Povolené hodnoty'!$B$4,F70=2),G70+J70,"")</f>
      </c>
      <c r="O70" s="49">
        <f>IF(AND(E70='Povolené hodnoty'!$B$4,F70=1),G70+J70,"")</f>
      </c>
      <c r="P70" s="47">
        <f>IF(AND(E70='Povolené hodnoty'!$B$4,F70=10),H70+K70,"")</f>
      </c>
      <c r="Q70" s="49">
        <f>IF(AND(E70='Povolené hodnoty'!$B$4,F70=9),H70+K70,"")</f>
      </c>
      <c r="R70" s="47">
        <f>IF(AND(E70&lt;&gt;'Povolené hodnoty'!$B$4,F70=2),G70+J70,"")</f>
      </c>
      <c r="S70" s="48">
        <f>IF(AND(E70&lt;&gt;'Povolené hodnoty'!$B$4,F70=3),G70+J70,"")</f>
      </c>
      <c r="T70" s="48">
        <f>IF(AND(E70&lt;&gt;'Povolené hodnoty'!$B$4,F70=4),G70+J70,"")</f>
      </c>
      <c r="U70" s="48">
        <f>IF(AND(E70&lt;&gt;'Povolené hodnoty'!$B$4,OR(F70="5a",F70="5b")),G70+J70,"")</f>
      </c>
      <c r="V70" s="48">
        <f>IF(AND(E70&lt;&gt;'Povolené hodnoty'!$B$4,F70=6),G70+J70,"")</f>
      </c>
      <c r="W70" s="49">
        <f>IF(AND(E70&lt;&gt;'Povolené hodnoty'!$B$4,F70=7),G70+J70,"")</f>
      </c>
      <c r="X70" s="47">
        <f>IF(AND(E70&lt;&gt;'Povolené hodnoty'!$B$4,F70=10),H70+K70,"")</f>
      </c>
      <c r="Y70" s="48">
        <f>IF(AND(E70&lt;&gt;'Povolené hodnoty'!$B$4,F70=11),H70+K70,"")</f>
      </c>
      <c r="Z70" s="48">
        <f>IF(AND(E70&lt;&gt;'Povolené hodnoty'!$B$4,F70=12),H70+K70,"")</f>
      </c>
      <c r="AA70" s="49">
        <f>IF(AND(E70&lt;&gt;'Povolené hodnoty'!$B$4,F70=13),H70+K70,"")</f>
      </c>
    </row>
    <row r="71" spans="1:27" ht="12.75">
      <c r="A71" s="86">
        <f t="shared" si="7"/>
        <v>66</v>
      </c>
      <c r="B71" s="90"/>
      <c r="C71" s="91"/>
      <c r="D71" s="80"/>
      <c r="E71" s="81"/>
      <c r="F71" s="82"/>
      <c r="G71" s="83"/>
      <c r="H71" s="84"/>
      <c r="I71" s="49">
        <f t="shared" si="8"/>
        <v>3625</v>
      </c>
      <c r="J71" s="163"/>
      <c r="K71" s="164"/>
      <c r="L71" s="165">
        <f t="shared" si="9"/>
        <v>10882</v>
      </c>
      <c r="M71" s="50">
        <f t="shared" si="10"/>
        <v>66</v>
      </c>
      <c r="N71" s="47">
        <f>IF(AND(E71='Povolené hodnoty'!$B$4,F71=2),G71+J71,"")</f>
      </c>
      <c r="O71" s="49">
        <f>IF(AND(E71='Povolené hodnoty'!$B$4,F71=1),G71+J71,"")</f>
      </c>
      <c r="P71" s="47">
        <f>IF(AND(E71='Povolené hodnoty'!$B$4,F71=10),H71+K71,"")</f>
      </c>
      <c r="Q71" s="49">
        <f>IF(AND(E71='Povolené hodnoty'!$B$4,F71=9),H71+K71,"")</f>
      </c>
      <c r="R71" s="47">
        <f>IF(AND(E71&lt;&gt;'Povolené hodnoty'!$B$4,F71=2),G71+J71,"")</f>
      </c>
      <c r="S71" s="48">
        <f>IF(AND(E71&lt;&gt;'Povolené hodnoty'!$B$4,F71=3),G71+J71,"")</f>
      </c>
      <c r="T71" s="48">
        <f>IF(AND(E71&lt;&gt;'Povolené hodnoty'!$B$4,F71=4),G71+J71,"")</f>
      </c>
      <c r="U71" s="48">
        <f>IF(AND(E71&lt;&gt;'Povolené hodnoty'!$B$4,OR(F71="5a",F71="5b")),G71+J71,"")</f>
      </c>
      <c r="V71" s="48">
        <f>IF(AND(E71&lt;&gt;'Povolené hodnoty'!$B$4,F71=6),G71+J71,"")</f>
      </c>
      <c r="W71" s="49">
        <f>IF(AND(E71&lt;&gt;'Povolené hodnoty'!$B$4,F71=7),G71+J71,"")</f>
      </c>
      <c r="X71" s="47">
        <f>IF(AND(E71&lt;&gt;'Povolené hodnoty'!$B$4,F71=10),H71+K71,"")</f>
      </c>
      <c r="Y71" s="48">
        <f>IF(AND(E71&lt;&gt;'Povolené hodnoty'!$B$4,F71=11),H71+K71,"")</f>
      </c>
      <c r="Z71" s="48">
        <f>IF(AND(E71&lt;&gt;'Povolené hodnoty'!$B$4,F71=12),H71+K71,"")</f>
      </c>
      <c r="AA71" s="49">
        <f>IF(AND(E71&lt;&gt;'Povolené hodnoty'!$B$4,F71=13),H71+K71,"")</f>
      </c>
    </row>
    <row r="72" spans="1:27" ht="12.75">
      <c r="A72" s="86">
        <f t="shared" si="7"/>
        <v>67</v>
      </c>
      <c r="B72" s="90"/>
      <c r="C72" s="91"/>
      <c r="D72" s="80"/>
      <c r="E72" s="81"/>
      <c r="F72" s="82"/>
      <c r="G72" s="83"/>
      <c r="H72" s="84"/>
      <c r="I72" s="49">
        <f t="shared" si="8"/>
        <v>3625</v>
      </c>
      <c r="J72" s="163"/>
      <c r="K72" s="164"/>
      <c r="L72" s="165">
        <f t="shared" si="9"/>
        <v>10882</v>
      </c>
      <c r="M72" s="50">
        <f t="shared" si="10"/>
        <v>67</v>
      </c>
      <c r="N72" s="47">
        <f>IF(AND(E72='Povolené hodnoty'!$B$4,F72=2),G72+J72,"")</f>
      </c>
      <c r="O72" s="49">
        <f>IF(AND(E72='Povolené hodnoty'!$B$4,F72=1),G72+J72,"")</f>
      </c>
      <c r="P72" s="47">
        <f>IF(AND(E72='Povolené hodnoty'!$B$4,F72=10),H72+K72,"")</f>
      </c>
      <c r="Q72" s="49">
        <f>IF(AND(E72='Povolené hodnoty'!$B$4,F72=9),H72+K72,"")</f>
      </c>
      <c r="R72" s="47">
        <f>IF(AND(E72&lt;&gt;'Povolené hodnoty'!$B$4,F72=2),G72+J72,"")</f>
      </c>
      <c r="S72" s="48">
        <f>IF(AND(E72&lt;&gt;'Povolené hodnoty'!$B$4,F72=3),G72+J72,"")</f>
      </c>
      <c r="T72" s="48">
        <f>IF(AND(E72&lt;&gt;'Povolené hodnoty'!$B$4,F72=4),G72+J72,"")</f>
      </c>
      <c r="U72" s="48">
        <f>IF(AND(E72&lt;&gt;'Povolené hodnoty'!$B$4,OR(F72="5a",F72="5b")),G72+J72,"")</f>
      </c>
      <c r="V72" s="48">
        <f>IF(AND(E72&lt;&gt;'Povolené hodnoty'!$B$4,F72=6),G72+J72,"")</f>
      </c>
      <c r="W72" s="49">
        <f>IF(AND(E72&lt;&gt;'Povolené hodnoty'!$B$4,F72=7),G72+J72,"")</f>
      </c>
      <c r="X72" s="47">
        <f>IF(AND(E72&lt;&gt;'Povolené hodnoty'!$B$4,F72=10),H72+K72,"")</f>
      </c>
      <c r="Y72" s="48">
        <f>IF(AND(E72&lt;&gt;'Povolené hodnoty'!$B$4,F72=11),H72+K72,"")</f>
      </c>
      <c r="Z72" s="48">
        <f>IF(AND(E72&lt;&gt;'Povolené hodnoty'!$B$4,F72=12),H72+K72,"")</f>
      </c>
      <c r="AA72" s="49">
        <f>IF(AND(E72&lt;&gt;'Povolené hodnoty'!$B$4,F72=13),H72+K72,"")</f>
      </c>
    </row>
    <row r="73" spans="1:27" ht="12.75">
      <c r="A73" s="86">
        <f t="shared" si="7"/>
        <v>68</v>
      </c>
      <c r="B73" s="90"/>
      <c r="C73" s="91"/>
      <c r="D73" s="80"/>
      <c r="E73" s="81"/>
      <c r="F73" s="82"/>
      <c r="G73" s="83"/>
      <c r="H73" s="84"/>
      <c r="I73" s="49">
        <f t="shared" si="8"/>
        <v>3625</v>
      </c>
      <c r="J73" s="163"/>
      <c r="K73" s="164"/>
      <c r="L73" s="165">
        <f t="shared" si="9"/>
        <v>10882</v>
      </c>
      <c r="M73" s="50">
        <f t="shared" si="10"/>
        <v>68</v>
      </c>
      <c r="N73" s="47">
        <f>IF(AND(E73='Povolené hodnoty'!$B$4,F73=2),G73+J73,"")</f>
      </c>
      <c r="O73" s="49">
        <f>IF(AND(E73='Povolené hodnoty'!$B$4,F73=1),G73+J73,"")</f>
      </c>
      <c r="P73" s="47">
        <f>IF(AND(E73='Povolené hodnoty'!$B$4,F73=10),H73+K73,"")</f>
      </c>
      <c r="Q73" s="49">
        <f>IF(AND(E73='Povolené hodnoty'!$B$4,F73=9),H73+K73,"")</f>
      </c>
      <c r="R73" s="47">
        <f>IF(AND(E73&lt;&gt;'Povolené hodnoty'!$B$4,F73=2),G73+J73,"")</f>
      </c>
      <c r="S73" s="48">
        <f>IF(AND(E73&lt;&gt;'Povolené hodnoty'!$B$4,F73=3),G73+J73,"")</f>
      </c>
      <c r="T73" s="48">
        <f>IF(AND(E73&lt;&gt;'Povolené hodnoty'!$B$4,F73=4),G73+J73,"")</f>
      </c>
      <c r="U73" s="48">
        <f>IF(AND(E73&lt;&gt;'Povolené hodnoty'!$B$4,OR(F73="5a",F73="5b")),G73+J73,"")</f>
      </c>
      <c r="V73" s="48">
        <f>IF(AND(E73&lt;&gt;'Povolené hodnoty'!$B$4,F73=6),G73+J73,"")</f>
      </c>
      <c r="W73" s="49">
        <f>IF(AND(E73&lt;&gt;'Povolené hodnoty'!$B$4,F73=7),G73+J73,"")</f>
      </c>
      <c r="X73" s="47">
        <f>IF(AND(E73&lt;&gt;'Povolené hodnoty'!$B$4,F73=10),H73+K73,"")</f>
      </c>
      <c r="Y73" s="48">
        <f>IF(AND(E73&lt;&gt;'Povolené hodnoty'!$B$4,F73=11),H73+K73,"")</f>
      </c>
      <c r="Z73" s="48">
        <f>IF(AND(E73&lt;&gt;'Povolené hodnoty'!$B$4,F73=12),H73+K73,"")</f>
      </c>
      <c r="AA73" s="49">
        <f>IF(AND(E73&lt;&gt;'Povolené hodnoty'!$B$4,F73=13),H73+K73,"")</f>
      </c>
    </row>
    <row r="74" spans="1:27" ht="12.75">
      <c r="A74" s="86">
        <f t="shared" si="7"/>
        <v>69</v>
      </c>
      <c r="B74" s="90"/>
      <c r="C74" s="91"/>
      <c r="D74" s="80"/>
      <c r="E74" s="81"/>
      <c r="F74" s="82"/>
      <c r="G74" s="83"/>
      <c r="H74" s="84"/>
      <c r="I74" s="49">
        <f t="shared" si="8"/>
        <v>3625</v>
      </c>
      <c r="J74" s="163"/>
      <c r="K74" s="164"/>
      <c r="L74" s="165">
        <f t="shared" si="9"/>
        <v>10882</v>
      </c>
      <c r="M74" s="50">
        <f t="shared" si="10"/>
        <v>69</v>
      </c>
      <c r="N74" s="47">
        <f>IF(AND(E74='Povolené hodnoty'!$B$4,F74=2),G74+J74,"")</f>
      </c>
      <c r="O74" s="49">
        <f>IF(AND(E74='Povolené hodnoty'!$B$4,F74=1),G74+J74,"")</f>
      </c>
      <c r="P74" s="47">
        <f>IF(AND(E74='Povolené hodnoty'!$B$4,F74=10),H74+K74,"")</f>
      </c>
      <c r="Q74" s="49">
        <f>IF(AND(E74='Povolené hodnoty'!$B$4,F74=9),H74+K74,"")</f>
      </c>
      <c r="R74" s="47">
        <f>IF(AND(E74&lt;&gt;'Povolené hodnoty'!$B$4,F74=2),G74+J74,"")</f>
      </c>
      <c r="S74" s="48">
        <f>IF(AND(E74&lt;&gt;'Povolené hodnoty'!$B$4,F74=3),G74+J74,"")</f>
      </c>
      <c r="T74" s="48">
        <f>IF(AND(E74&lt;&gt;'Povolené hodnoty'!$B$4,F74=4),G74+J74,"")</f>
      </c>
      <c r="U74" s="48">
        <f>IF(AND(E74&lt;&gt;'Povolené hodnoty'!$B$4,OR(F74="5a",F74="5b")),G74+J74,"")</f>
      </c>
      <c r="V74" s="48">
        <f>IF(AND(E74&lt;&gt;'Povolené hodnoty'!$B$4,F74=6),G74+J74,"")</f>
      </c>
      <c r="W74" s="49">
        <f>IF(AND(E74&lt;&gt;'Povolené hodnoty'!$B$4,F74=7),G74+J74,"")</f>
      </c>
      <c r="X74" s="47">
        <f>IF(AND(E74&lt;&gt;'Povolené hodnoty'!$B$4,F74=10),H74+K74,"")</f>
      </c>
      <c r="Y74" s="48">
        <f>IF(AND(E74&lt;&gt;'Povolené hodnoty'!$B$4,F74=11),H74+K74,"")</f>
      </c>
      <c r="Z74" s="48">
        <f>IF(AND(E74&lt;&gt;'Povolené hodnoty'!$B$4,F74=12),H74+K74,"")</f>
      </c>
      <c r="AA74" s="49">
        <f>IF(AND(E74&lt;&gt;'Povolené hodnoty'!$B$4,F74=13),H74+K74,"")</f>
      </c>
    </row>
    <row r="75" spans="1:27" ht="12.75">
      <c r="A75" s="86">
        <f t="shared" si="7"/>
        <v>70</v>
      </c>
      <c r="B75" s="90"/>
      <c r="C75" s="91"/>
      <c r="D75" s="80"/>
      <c r="E75" s="81"/>
      <c r="F75" s="82"/>
      <c r="G75" s="83"/>
      <c r="H75" s="84"/>
      <c r="I75" s="49">
        <f t="shared" si="8"/>
        <v>3625</v>
      </c>
      <c r="J75" s="163"/>
      <c r="K75" s="164"/>
      <c r="L75" s="165">
        <f t="shared" si="9"/>
        <v>10882</v>
      </c>
      <c r="M75" s="50">
        <f t="shared" si="10"/>
        <v>70</v>
      </c>
      <c r="N75" s="47">
        <f>IF(AND(E75='Povolené hodnoty'!$B$4,F75=2),G75+J75,"")</f>
      </c>
      <c r="O75" s="49">
        <f>IF(AND(E75='Povolené hodnoty'!$B$4,F75=1),G75+J75,"")</f>
      </c>
      <c r="P75" s="47">
        <f>IF(AND(E75='Povolené hodnoty'!$B$4,F75=10),H75+K75,"")</f>
      </c>
      <c r="Q75" s="49">
        <f>IF(AND(E75='Povolené hodnoty'!$B$4,F75=9),H75+K75,"")</f>
      </c>
      <c r="R75" s="47">
        <f>IF(AND(E75&lt;&gt;'Povolené hodnoty'!$B$4,F75=2),G75+J75,"")</f>
      </c>
      <c r="S75" s="48">
        <f>IF(AND(E75&lt;&gt;'Povolené hodnoty'!$B$4,F75=3),G75+J75,"")</f>
      </c>
      <c r="T75" s="48">
        <f>IF(AND(E75&lt;&gt;'Povolené hodnoty'!$B$4,F75=4),G75+J75,"")</f>
      </c>
      <c r="U75" s="48">
        <f>IF(AND(E75&lt;&gt;'Povolené hodnoty'!$B$4,OR(F75="5a",F75="5b")),G75+J75,"")</f>
      </c>
      <c r="V75" s="48">
        <f>IF(AND(E75&lt;&gt;'Povolené hodnoty'!$B$4,F75=6),G75+J75,"")</f>
      </c>
      <c r="W75" s="49">
        <f>IF(AND(E75&lt;&gt;'Povolené hodnoty'!$B$4,F75=7),G75+J75,"")</f>
      </c>
      <c r="X75" s="47">
        <f>IF(AND(E75&lt;&gt;'Povolené hodnoty'!$B$4,F75=10),H75+K75,"")</f>
      </c>
      <c r="Y75" s="48">
        <f>IF(AND(E75&lt;&gt;'Povolené hodnoty'!$B$4,F75=11),H75+K75,"")</f>
      </c>
      <c r="Z75" s="48">
        <f>IF(AND(E75&lt;&gt;'Povolené hodnoty'!$B$4,F75=12),H75+K75,"")</f>
      </c>
      <c r="AA75" s="49">
        <f>IF(AND(E75&lt;&gt;'Povolené hodnoty'!$B$4,F75=13),H75+K75,"")</f>
      </c>
    </row>
    <row r="76" spans="1:27" ht="12.75">
      <c r="A76" s="86">
        <f t="shared" si="7"/>
        <v>71</v>
      </c>
      <c r="B76" s="90"/>
      <c r="C76" s="91"/>
      <c r="D76" s="80"/>
      <c r="E76" s="81"/>
      <c r="F76" s="82"/>
      <c r="G76" s="83"/>
      <c r="H76" s="84"/>
      <c r="I76" s="49">
        <f t="shared" si="8"/>
        <v>3625</v>
      </c>
      <c r="J76" s="163"/>
      <c r="K76" s="164"/>
      <c r="L76" s="165">
        <f t="shared" si="9"/>
        <v>10882</v>
      </c>
      <c r="M76" s="50">
        <f t="shared" si="10"/>
        <v>71</v>
      </c>
      <c r="N76" s="47">
        <f>IF(AND(E76='Povolené hodnoty'!$B$4,F76=2),G76+J76,"")</f>
      </c>
      <c r="O76" s="49">
        <f>IF(AND(E76='Povolené hodnoty'!$B$4,F76=1),G76+J76,"")</f>
      </c>
      <c r="P76" s="47">
        <f>IF(AND(E76='Povolené hodnoty'!$B$4,F76=10),H76+K76,"")</f>
      </c>
      <c r="Q76" s="49">
        <f>IF(AND(E76='Povolené hodnoty'!$B$4,F76=9),H76+K76,"")</f>
      </c>
      <c r="R76" s="47">
        <f>IF(AND(E76&lt;&gt;'Povolené hodnoty'!$B$4,F76=2),G76+J76,"")</f>
      </c>
      <c r="S76" s="48">
        <f>IF(AND(E76&lt;&gt;'Povolené hodnoty'!$B$4,F76=3),G76+J76,"")</f>
      </c>
      <c r="T76" s="48">
        <f>IF(AND(E76&lt;&gt;'Povolené hodnoty'!$B$4,F76=4),G76+J76,"")</f>
      </c>
      <c r="U76" s="48">
        <f>IF(AND(E76&lt;&gt;'Povolené hodnoty'!$B$4,OR(F76="5a",F76="5b")),G76+J76,"")</f>
      </c>
      <c r="V76" s="48">
        <f>IF(AND(E76&lt;&gt;'Povolené hodnoty'!$B$4,F76=6),G76+J76,"")</f>
      </c>
      <c r="W76" s="49">
        <f>IF(AND(E76&lt;&gt;'Povolené hodnoty'!$B$4,F76=7),G76+J76,"")</f>
      </c>
      <c r="X76" s="47">
        <f>IF(AND(E76&lt;&gt;'Povolené hodnoty'!$B$4,F76=10),H76+K76,"")</f>
      </c>
      <c r="Y76" s="48">
        <f>IF(AND(E76&lt;&gt;'Povolené hodnoty'!$B$4,F76=11),H76+K76,"")</f>
      </c>
      <c r="Z76" s="48">
        <f>IF(AND(E76&lt;&gt;'Povolené hodnoty'!$B$4,F76=12),H76+K76,"")</f>
      </c>
      <c r="AA76" s="49">
        <f>IF(AND(E76&lt;&gt;'Povolené hodnoty'!$B$4,F76=13),H76+K76,"")</f>
      </c>
    </row>
    <row r="77" spans="1:27" ht="12.75">
      <c r="A77" s="86">
        <f t="shared" si="7"/>
        <v>72</v>
      </c>
      <c r="B77" s="90"/>
      <c r="C77" s="91"/>
      <c r="D77" s="80"/>
      <c r="E77" s="81"/>
      <c r="F77" s="82"/>
      <c r="G77" s="83"/>
      <c r="H77" s="84"/>
      <c r="I77" s="49">
        <f t="shared" si="8"/>
        <v>3625</v>
      </c>
      <c r="J77" s="163"/>
      <c r="K77" s="164"/>
      <c r="L77" s="165">
        <f t="shared" si="9"/>
        <v>10882</v>
      </c>
      <c r="M77" s="50">
        <f t="shared" si="10"/>
        <v>72</v>
      </c>
      <c r="N77" s="47">
        <f>IF(AND(E77='Povolené hodnoty'!$B$4,F77=2),G77+J77,"")</f>
      </c>
      <c r="O77" s="49">
        <f>IF(AND(E77='Povolené hodnoty'!$B$4,F77=1),G77+J77,"")</f>
      </c>
      <c r="P77" s="47">
        <f>IF(AND(E77='Povolené hodnoty'!$B$4,F77=10),H77+K77,"")</f>
      </c>
      <c r="Q77" s="49">
        <f>IF(AND(E77='Povolené hodnoty'!$B$4,F77=9),H77+K77,"")</f>
      </c>
      <c r="R77" s="47">
        <f>IF(AND(E77&lt;&gt;'Povolené hodnoty'!$B$4,F77=2),G77+J77,"")</f>
      </c>
      <c r="S77" s="48">
        <f>IF(AND(E77&lt;&gt;'Povolené hodnoty'!$B$4,F77=3),G77+J77,"")</f>
      </c>
      <c r="T77" s="48">
        <f>IF(AND(E77&lt;&gt;'Povolené hodnoty'!$B$4,F77=4),G77+J77,"")</f>
      </c>
      <c r="U77" s="48">
        <f>IF(AND(E77&lt;&gt;'Povolené hodnoty'!$B$4,OR(F77="5a",F77="5b")),G77+J77,"")</f>
      </c>
      <c r="V77" s="48">
        <f>IF(AND(E77&lt;&gt;'Povolené hodnoty'!$B$4,F77=6),G77+J77,"")</f>
      </c>
      <c r="W77" s="49">
        <f>IF(AND(E77&lt;&gt;'Povolené hodnoty'!$B$4,F77=7),G77+J77,"")</f>
      </c>
      <c r="X77" s="47">
        <f>IF(AND(E77&lt;&gt;'Povolené hodnoty'!$B$4,F77=10),H77+K77,"")</f>
      </c>
      <c r="Y77" s="48">
        <f>IF(AND(E77&lt;&gt;'Povolené hodnoty'!$B$4,F77=11),H77+K77,"")</f>
      </c>
      <c r="Z77" s="48">
        <f>IF(AND(E77&lt;&gt;'Povolené hodnoty'!$B$4,F77=12),H77+K77,"")</f>
      </c>
      <c r="AA77" s="49">
        <f>IF(AND(E77&lt;&gt;'Povolené hodnoty'!$B$4,F77=13),H77+K77,"")</f>
      </c>
    </row>
    <row r="78" spans="1:27" ht="12.75">
      <c r="A78" s="86">
        <f t="shared" si="7"/>
        <v>73</v>
      </c>
      <c r="B78" s="90"/>
      <c r="C78" s="91"/>
      <c r="D78" s="80"/>
      <c r="E78" s="81"/>
      <c r="F78" s="82"/>
      <c r="G78" s="83"/>
      <c r="H78" s="84"/>
      <c r="I78" s="49">
        <f t="shared" si="8"/>
        <v>3625</v>
      </c>
      <c r="J78" s="163"/>
      <c r="K78" s="164"/>
      <c r="L78" s="165">
        <f t="shared" si="9"/>
        <v>10882</v>
      </c>
      <c r="M78" s="50">
        <f t="shared" si="10"/>
        <v>73</v>
      </c>
      <c r="N78" s="47">
        <f>IF(AND(E78='Povolené hodnoty'!$B$4,F78=2),G78+J78,"")</f>
      </c>
      <c r="O78" s="49">
        <f>IF(AND(E78='Povolené hodnoty'!$B$4,F78=1),G78+J78,"")</f>
      </c>
      <c r="P78" s="47">
        <f>IF(AND(E78='Povolené hodnoty'!$B$4,F78=10),H78+K78,"")</f>
      </c>
      <c r="Q78" s="49">
        <f>IF(AND(E78='Povolené hodnoty'!$B$4,F78=9),H78+K78,"")</f>
      </c>
      <c r="R78" s="47">
        <f>IF(AND(E78&lt;&gt;'Povolené hodnoty'!$B$4,F78=2),G78+J78,"")</f>
      </c>
      <c r="S78" s="48">
        <f>IF(AND(E78&lt;&gt;'Povolené hodnoty'!$B$4,F78=3),G78+J78,"")</f>
      </c>
      <c r="T78" s="48">
        <f>IF(AND(E78&lt;&gt;'Povolené hodnoty'!$B$4,F78=4),G78+J78,"")</f>
      </c>
      <c r="U78" s="48">
        <f>IF(AND(E78&lt;&gt;'Povolené hodnoty'!$B$4,OR(F78="5a",F78="5b")),G78+J78,"")</f>
      </c>
      <c r="V78" s="48">
        <f>IF(AND(E78&lt;&gt;'Povolené hodnoty'!$B$4,F78=6),G78+J78,"")</f>
      </c>
      <c r="W78" s="49">
        <f>IF(AND(E78&lt;&gt;'Povolené hodnoty'!$B$4,F78=7),G78+J78,"")</f>
      </c>
      <c r="X78" s="47">
        <f>IF(AND(E78&lt;&gt;'Povolené hodnoty'!$B$4,F78=10),H78+K78,"")</f>
      </c>
      <c r="Y78" s="48">
        <f>IF(AND(E78&lt;&gt;'Povolené hodnoty'!$B$4,F78=11),H78+K78,"")</f>
      </c>
      <c r="Z78" s="48">
        <f>IF(AND(E78&lt;&gt;'Povolené hodnoty'!$B$4,F78=12),H78+K78,"")</f>
      </c>
      <c r="AA78" s="49">
        <f>IF(AND(E78&lt;&gt;'Povolené hodnoty'!$B$4,F78=13),H78+K78,"")</f>
      </c>
    </row>
    <row r="79" spans="1:27" ht="12.75">
      <c r="A79" s="86">
        <f t="shared" si="7"/>
        <v>74</v>
      </c>
      <c r="B79" s="90"/>
      <c r="C79" s="91"/>
      <c r="D79" s="80"/>
      <c r="E79" s="81"/>
      <c r="F79" s="82"/>
      <c r="G79" s="83"/>
      <c r="H79" s="84"/>
      <c r="I79" s="49">
        <f t="shared" si="8"/>
        <v>3625</v>
      </c>
      <c r="J79" s="163"/>
      <c r="K79" s="164"/>
      <c r="L79" s="165">
        <f t="shared" si="9"/>
        <v>10882</v>
      </c>
      <c r="M79" s="50">
        <f t="shared" si="10"/>
        <v>74</v>
      </c>
      <c r="N79" s="47">
        <f>IF(AND(E79='Povolené hodnoty'!$B$4,F79=2),G79+J79,"")</f>
      </c>
      <c r="O79" s="49">
        <f>IF(AND(E79='Povolené hodnoty'!$B$4,F79=1),G79+J79,"")</f>
      </c>
      <c r="P79" s="47">
        <f>IF(AND(E79='Povolené hodnoty'!$B$4,F79=10),H79+K79,"")</f>
      </c>
      <c r="Q79" s="49">
        <f>IF(AND(E79='Povolené hodnoty'!$B$4,F79=9),H79+K79,"")</f>
      </c>
      <c r="R79" s="47">
        <f>IF(AND(E79&lt;&gt;'Povolené hodnoty'!$B$4,F79=2),G79+J79,"")</f>
      </c>
      <c r="S79" s="48">
        <f>IF(AND(E79&lt;&gt;'Povolené hodnoty'!$B$4,F79=3),G79+J79,"")</f>
      </c>
      <c r="T79" s="48">
        <f>IF(AND(E79&lt;&gt;'Povolené hodnoty'!$B$4,F79=4),G79+J79,"")</f>
      </c>
      <c r="U79" s="48">
        <f>IF(AND(E79&lt;&gt;'Povolené hodnoty'!$B$4,OR(F79="5a",F79="5b")),G79+J79,"")</f>
      </c>
      <c r="V79" s="48">
        <f>IF(AND(E79&lt;&gt;'Povolené hodnoty'!$B$4,F79=6),G79+J79,"")</f>
      </c>
      <c r="W79" s="49">
        <f>IF(AND(E79&lt;&gt;'Povolené hodnoty'!$B$4,F79=7),G79+J79,"")</f>
      </c>
      <c r="X79" s="47">
        <f>IF(AND(E79&lt;&gt;'Povolené hodnoty'!$B$4,F79=10),H79+K79,"")</f>
      </c>
      <c r="Y79" s="48">
        <f>IF(AND(E79&lt;&gt;'Povolené hodnoty'!$B$4,F79=11),H79+K79,"")</f>
      </c>
      <c r="Z79" s="48">
        <f>IF(AND(E79&lt;&gt;'Povolené hodnoty'!$B$4,F79=12),H79+K79,"")</f>
      </c>
      <c r="AA79" s="49">
        <f>IF(AND(E79&lt;&gt;'Povolené hodnoty'!$B$4,F79=13),H79+K79,"")</f>
      </c>
    </row>
    <row r="80" spans="1:27" ht="12.75">
      <c r="A80" s="86">
        <f t="shared" si="7"/>
        <v>75</v>
      </c>
      <c r="B80" s="90"/>
      <c r="C80" s="91"/>
      <c r="D80" s="80"/>
      <c r="E80" s="81"/>
      <c r="F80" s="82"/>
      <c r="G80" s="83"/>
      <c r="H80" s="84"/>
      <c r="I80" s="49">
        <f t="shared" si="8"/>
        <v>3625</v>
      </c>
      <c r="J80" s="163"/>
      <c r="K80" s="164"/>
      <c r="L80" s="165">
        <f t="shared" si="9"/>
        <v>10882</v>
      </c>
      <c r="M80" s="50">
        <f t="shared" si="10"/>
        <v>75</v>
      </c>
      <c r="N80" s="47">
        <f>IF(AND(E80='Povolené hodnoty'!$B$4,F80=2),G80+J80,"")</f>
      </c>
      <c r="O80" s="49">
        <f>IF(AND(E80='Povolené hodnoty'!$B$4,F80=1),G80+J80,"")</f>
      </c>
      <c r="P80" s="47">
        <f>IF(AND(E80='Povolené hodnoty'!$B$4,F80=10),H80+K80,"")</f>
      </c>
      <c r="Q80" s="49">
        <f>IF(AND(E80='Povolené hodnoty'!$B$4,F80=9),H80+K80,"")</f>
      </c>
      <c r="R80" s="47">
        <f>IF(AND(E80&lt;&gt;'Povolené hodnoty'!$B$4,F80=2),G80+J80,"")</f>
      </c>
      <c r="S80" s="48">
        <f>IF(AND(E80&lt;&gt;'Povolené hodnoty'!$B$4,F80=3),G80+J80,"")</f>
      </c>
      <c r="T80" s="48">
        <f>IF(AND(E80&lt;&gt;'Povolené hodnoty'!$B$4,F80=4),G80+J80,"")</f>
      </c>
      <c r="U80" s="48">
        <f>IF(AND(E80&lt;&gt;'Povolené hodnoty'!$B$4,OR(F80="5a",F80="5b")),G80+J80,"")</f>
      </c>
      <c r="V80" s="48">
        <f>IF(AND(E80&lt;&gt;'Povolené hodnoty'!$B$4,F80=6),G80+J80,"")</f>
      </c>
      <c r="W80" s="49">
        <f>IF(AND(E80&lt;&gt;'Povolené hodnoty'!$B$4,F80=7),G80+J80,"")</f>
      </c>
      <c r="X80" s="47">
        <f>IF(AND(E80&lt;&gt;'Povolené hodnoty'!$B$4,F80=10),H80+K80,"")</f>
      </c>
      <c r="Y80" s="48">
        <f>IF(AND(E80&lt;&gt;'Povolené hodnoty'!$B$4,F80=11),H80+K80,"")</f>
      </c>
      <c r="Z80" s="48">
        <f>IF(AND(E80&lt;&gt;'Povolené hodnoty'!$B$4,F80=12),H80+K80,"")</f>
      </c>
      <c r="AA80" s="49">
        <f>IF(AND(E80&lt;&gt;'Povolené hodnoty'!$B$4,F80=13),H80+K80,"")</f>
      </c>
    </row>
    <row r="81" spans="1:27" ht="12.75">
      <c r="A81" s="86">
        <f t="shared" si="7"/>
        <v>76</v>
      </c>
      <c r="B81" s="90"/>
      <c r="C81" s="91"/>
      <c r="D81" s="80"/>
      <c r="E81" s="81"/>
      <c r="F81" s="82"/>
      <c r="G81" s="83"/>
      <c r="H81" s="84"/>
      <c r="I81" s="49">
        <f t="shared" si="8"/>
        <v>3625</v>
      </c>
      <c r="J81" s="163"/>
      <c r="K81" s="164"/>
      <c r="L81" s="165">
        <f t="shared" si="9"/>
        <v>10882</v>
      </c>
      <c r="M81" s="50">
        <f t="shared" si="10"/>
        <v>76</v>
      </c>
      <c r="N81" s="47">
        <f>IF(AND(E81='Povolené hodnoty'!$B$4,F81=2),G81+J81,"")</f>
      </c>
      <c r="O81" s="49">
        <f>IF(AND(E81='Povolené hodnoty'!$B$4,F81=1),G81+J81,"")</f>
      </c>
      <c r="P81" s="47">
        <f>IF(AND(E81='Povolené hodnoty'!$B$4,F81=10),H81+K81,"")</f>
      </c>
      <c r="Q81" s="49">
        <f>IF(AND(E81='Povolené hodnoty'!$B$4,F81=9),H81+K81,"")</f>
      </c>
      <c r="R81" s="47">
        <f>IF(AND(E81&lt;&gt;'Povolené hodnoty'!$B$4,F81=2),G81+J81,"")</f>
      </c>
      <c r="S81" s="48">
        <f>IF(AND(E81&lt;&gt;'Povolené hodnoty'!$B$4,F81=3),G81+J81,"")</f>
      </c>
      <c r="T81" s="48">
        <f>IF(AND(E81&lt;&gt;'Povolené hodnoty'!$B$4,F81=4),G81+J81,"")</f>
      </c>
      <c r="U81" s="48">
        <f>IF(AND(E81&lt;&gt;'Povolené hodnoty'!$B$4,OR(F81="5a",F81="5b")),G81+J81,"")</f>
      </c>
      <c r="V81" s="48">
        <f>IF(AND(E81&lt;&gt;'Povolené hodnoty'!$B$4,F81=6),G81+J81,"")</f>
      </c>
      <c r="W81" s="49">
        <f>IF(AND(E81&lt;&gt;'Povolené hodnoty'!$B$4,F81=7),G81+J81,"")</f>
      </c>
      <c r="X81" s="47">
        <f>IF(AND(E81&lt;&gt;'Povolené hodnoty'!$B$4,F81=10),H81+K81,"")</f>
      </c>
      <c r="Y81" s="48">
        <f>IF(AND(E81&lt;&gt;'Povolené hodnoty'!$B$4,F81=11),H81+K81,"")</f>
      </c>
      <c r="Z81" s="48">
        <f>IF(AND(E81&lt;&gt;'Povolené hodnoty'!$B$4,F81=12),H81+K81,"")</f>
      </c>
      <c r="AA81" s="49">
        <f>IF(AND(E81&lt;&gt;'Povolené hodnoty'!$B$4,F81=13),H81+K81,"")</f>
      </c>
    </row>
    <row r="82" spans="1:27" ht="12.75">
      <c r="A82" s="86">
        <f t="shared" si="7"/>
        <v>77</v>
      </c>
      <c r="B82" s="90"/>
      <c r="C82" s="91"/>
      <c r="D82" s="80"/>
      <c r="E82" s="81"/>
      <c r="F82" s="82"/>
      <c r="G82" s="83"/>
      <c r="H82" s="84"/>
      <c r="I82" s="49">
        <f t="shared" si="8"/>
        <v>3625</v>
      </c>
      <c r="J82" s="163"/>
      <c r="K82" s="164"/>
      <c r="L82" s="165">
        <f t="shared" si="9"/>
        <v>10882</v>
      </c>
      <c r="M82" s="50">
        <f t="shared" si="10"/>
        <v>77</v>
      </c>
      <c r="N82" s="47">
        <f>IF(AND(E82='Povolené hodnoty'!$B$4,F82=2),G82+J82,"")</f>
      </c>
      <c r="O82" s="49">
        <f>IF(AND(E82='Povolené hodnoty'!$B$4,F82=1),G82+J82,"")</f>
      </c>
      <c r="P82" s="47">
        <f>IF(AND(E82='Povolené hodnoty'!$B$4,F82=10),H82+K82,"")</f>
      </c>
      <c r="Q82" s="49">
        <f>IF(AND(E82='Povolené hodnoty'!$B$4,F82=9),H82+K82,"")</f>
      </c>
      <c r="R82" s="47">
        <f>IF(AND(E82&lt;&gt;'Povolené hodnoty'!$B$4,F82=2),G82+J82,"")</f>
      </c>
      <c r="S82" s="48">
        <f>IF(AND(E82&lt;&gt;'Povolené hodnoty'!$B$4,F82=3),G82+J82,"")</f>
      </c>
      <c r="T82" s="48">
        <f>IF(AND(E82&lt;&gt;'Povolené hodnoty'!$B$4,F82=4),G82+J82,"")</f>
      </c>
      <c r="U82" s="48">
        <f>IF(AND(E82&lt;&gt;'Povolené hodnoty'!$B$4,OR(F82="5a",F82="5b")),G82+J82,"")</f>
      </c>
      <c r="V82" s="48">
        <f>IF(AND(E82&lt;&gt;'Povolené hodnoty'!$B$4,F82=6),G82+J82,"")</f>
      </c>
      <c r="W82" s="49">
        <f>IF(AND(E82&lt;&gt;'Povolené hodnoty'!$B$4,F82=7),G82+J82,"")</f>
      </c>
      <c r="X82" s="47">
        <f>IF(AND(E82&lt;&gt;'Povolené hodnoty'!$B$4,F82=10),H82+K82,"")</f>
      </c>
      <c r="Y82" s="48">
        <f>IF(AND(E82&lt;&gt;'Povolené hodnoty'!$B$4,F82=11),H82+K82,"")</f>
      </c>
      <c r="Z82" s="48">
        <f>IF(AND(E82&lt;&gt;'Povolené hodnoty'!$B$4,F82=12),H82+K82,"")</f>
      </c>
      <c r="AA82" s="49">
        <f>IF(AND(E82&lt;&gt;'Povolené hodnoty'!$B$4,F82=13),H82+K82,"")</f>
      </c>
    </row>
    <row r="83" spans="1:27" ht="12.75">
      <c r="A83" s="86">
        <f t="shared" si="7"/>
        <v>78</v>
      </c>
      <c r="B83" s="90"/>
      <c r="C83" s="91"/>
      <c r="D83" s="80"/>
      <c r="E83" s="81"/>
      <c r="F83" s="82"/>
      <c r="G83" s="83"/>
      <c r="H83" s="84"/>
      <c r="I83" s="49">
        <f t="shared" si="8"/>
        <v>3625</v>
      </c>
      <c r="J83" s="163"/>
      <c r="K83" s="164"/>
      <c r="L83" s="165">
        <f t="shared" si="9"/>
        <v>10882</v>
      </c>
      <c r="M83" s="50">
        <f t="shared" si="10"/>
        <v>78</v>
      </c>
      <c r="N83" s="47">
        <f>IF(AND(E83='Povolené hodnoty'!$B$4,F83=2),G83+J83,"")</f>
      </c>
      <c r="O83" s="49">
        <f>IF(AND(E83='Povolené hodnoty'!$B$4,F83=1),G83+J83,"")</f>
      </c>
      <c r="P83" s="47">
        <f>IF(AND(E83='Povolené hodnoty'!$B$4,F83=10),H83+K83,"")</f>
      </c>
      <c r="Q83" s="49">
        <f>IF(AND(E83='Povolené hodnoty'!$B$4,F83=9),H83+K83,"")</f>
      </c>
      <c r="R83" s="47">
        <f>IF(AND(E83&lt;&gt;'Povolené hodnoty'!$B$4,F83=2),G83+J83,"")</f>
      </c>
      <c r="S83" s="48">
        <f>IF(AND(E83&lt;&gt;'Povolené hodnoty'!$B$4,F83=3),G83+J83,"")</f>
      </c>
      <c r="T83" s="48">
        <f>IF(AND(E83&lt;&gt;'Povolené hodnoty'!$B$4,F83=4),G83+J83,"")</f>
      </c>
      <c r="U83" s="48">
        <f>IF(AND(E83&lt;&gt;'Povolené hodnoty'!$B$4,OR(F83="5a",F83="5b")),G83+J83,"")</f>
      </c>
      <c r="V83" s="48">
        <f>IF(AND(E83&lt;&gt;'Povolené hodnoty'!$B$4,F83=6),G83+J83,"")</f>
      </c>
      <c r="W83" s="49">
        <f>IF(AND(E83&lt;&gt;'Povolené hodnoty'!$B$4,F83=7),G83+J83,"")</f>
      </c>
      <c r="X83" s="47">
        <f>IF(AND(E83&lt;&gt;'Povolené hodnoty'!$B$4,F83=10),H83+K83,"")</f>
      </c>
      <c r="Y83" s="48">
        <f>IF(AND(E83&lt;&gt;'Povolené hodnoty'!$B$4,F83=11),H83+K83,"")</f>
      </c>
      <c r="Z83" s="48">
        <f>IF(AND(E83&lt;&gt;'Povolené hodnoty'!$B$4,F83=12),H83+K83,"")</f>
      </c>
      <c r="AA83" s="49">
        <f>IF(AND(E83&lt;&gt;'Povolené hodnoty'!$B$4,F83=13),H83+K83,"")</f>
      </c>
    </row>
    <row r="84" spans="1:27" ht="12.75">
      <c r="A84" s="86">
        <f t="shared" si="7"/>
        <v>79</v>
      </c>
      <c r="B84" s="90"/>
      <c r="C84" s="91"/>
      <c r="D84" s="80"/>
      <c r="E84" s="81"/>
      <c r="F84" s="82"/>
      <c r="G84" s="83"/>
      <c r="H84" s="84"/>
      <c r="I84" s="49">
        <f t="shared" si="8"/>
        <v>3625</v>
      </c>
      <c r="J84" s="163"/>
      <c r="K84" s="164"/>
      <c r="L84" s="165">
        <f t="shared" si="9"/>
        <v>10882</v>
      </c>
      <c r="M84" s="50">
        <f t="shared" si="10"/>
        <v>79</v>
      </c>
      <c r="N84" s="47">
        <f>IF(AND(E84='Povolené hodnoty'!$B$4,F84=2),G84+J84,"")</f>
      </c>
      <c r="O84" s="49">
        <f>IF(AND(E84='Povolené hodnoty'!$B$4,F84=1),G84+J84,"")</f>
      </c>
      <c r="P84" s="47">
        <f>IF(AND(E84='Povolené hodnoty'!$B$4,F84=10),H84+K84,"")</f>
      </c>
      <c r="Q84" s="49">
        <f>IF(AND(E84='Povolené hodnoty'!$B$4,F84=9),H84+K84,"")</f>
      </c>
      <c r="R84" s="47">
        <f>IF(AND(E84&lt;&gt;'Povolené hodnoty'!$B$4,F84=2),G84+J84,"")</f>
      </c>
      <c r="S84" s="48">
        <f>IF(AND(E84&lt;&gt;'Povolené hodnoty'!$B$4,F84=3),G84+J84,"")</f>
      </c>
      <c r="T84" s="48">
        <f>IF(AND(E84&lt;&gt;'Povolené hodnoty'!$B$4,F84=4),G84+J84,"")</f>
      </c>
      <c r="U84" s="48">
        <f>IF(AND(E84&lt;&gt;'Povolené hodnoty'!$B$4,OR(F84="5a",F84="5b")),G84+J84,"")</f>
      </c>
      <c r="V84" s="48">
        <f>IF(AND(E84&lt;&gt;'Povolené hodnoty'!$B$4,F84=6),G84+J84,"")</f>
      </c>
      <c r="W84" s="49">
        <f>IF(AND(E84&lt;&gt;'Povolené hodnoty'!$B$4,F84=7),G84+J84,"")</f>
      </c>
      <c r="X84" s="47">
        <f>IF(AND(E84&lt;&gt;'Povolené hodnoty'!$B$4,F84=10),H84+K84,"")</f>
      </c>
      <c r="Y84" s="48">
        <f>IF(AND(E84&lt;&gt;'Povolené hodnoty'!$B$4,F84=11),H84+K84,"")</f>
      </c>
      <c r="Z84" s="48">
        <f>IF(AND(E84&lt;&gt;'Povolené hodnoty'!$B$4,F84=12),H84+K84,"")</f>
      </c>
      <c r="AA84" s="49">
        <f>IF(AND(E84&lt;&gt;'Povolené hodnoty'!$B$4,F84=13),H84+K84,"")</f>
      </c>
    </row>
    <row r="85" spans="1:27" ht="12.75">
      <c r="A85" s="86">
        <f t="shared" si="7"/>
        <v>80</v>
      </c>
      <c r="B85" s="90"/>
      <c r="C85" s="91"/>
      <c r="D85" s="80"/>
      <c r="E85" s="81"/>
      <c r="F85" s="82"/>
      <c r="G85" s="83"/>
      <c r="H85" s="84"/>
      <c r="I85" s="49">
        <f t="shared" si="8"/>
        <v>3625</v>
      </c>
      <c r="J85" s="163"/>
      <c r="K85" s="164"/>
      <c r="L85" s="165">
        <f t="shared" si="9"/>
        <v>10882</v>
      </c>
      <c r="M85" s="50">
        <f t="shared" si="10"/>
        <v>80</v>
      </c>
      <c r="N85" s="47">
        <f>IF(AND(E85='Povolené hodnoty'!$B$4,F85=2),G85+J85,"")</f>
      </c>
      <c r="O85" s="49">
        <f>IF(AND(E85='Povolené hodnoty'!$B$4,F85=1),G85+J85,"")</f>
      </c>
      <c r="P85" s="47">
        <f>IF(AND(E85='Povolené hodnoty'!$B$4,F85=10),H85+K85,"")</f>
      </c>
      <c r="Q85" s="49">
        <f>IF(AND(E85='Povolené hodnoty'!$B$4,F85=9),H85+K85,"")</f>
      </c>
      <c r="R85" s="47">
        <f>IF(AND(E85&lt;&gt;'Povolené hodnoty'!$B$4,F85=2),G85+J85,"")</f>
      </c>
      <c r="S85" s="48">
        <f>IF(AND(E85&lt;&gt;'Povolené hodnoty'!$B$4,F85=3),G85+J85,"")</f>
      </c>
      <c r="T85" s="48">
        <f>IF(AND(E85&lt;&gt;'Povolené hodnoty'!$B$4,F85=4),G85+J85,"")</f>
      </c>
      <c r="U85" s="48">
        <f>IF(AND(E85&lt;&gt;'Povolené hodnoty'!$B$4,OR(F85="5a",F85="5b")),G85+J85,"")</f>
      </c>
      <c r="V85" s="48">
        <f>IF(AND(E85&lt;&gt;'Povolené hodnoty'!$B$4,F85=6),G85+J85,"")</f>
      </c>
      <c r="W85" s="49">
        <f>IF(AND(E85&lt;&gt;'Povolené hodnoty'!$B$4,F85=7),G85+J85,"")</f>
      </c>
      <c r="X85" s="47">
        <f>IF(AND(E85&lt;&gt;'Povolené hodnoty'!$B$4,F85=10),H85+K85,"")</f>
      </c>
      <c r="Y85" s="48">
        <f>IF(AND(E85&lt;&gt;'Povolené hodnoty'!$B$4,F85=11),H85+K85,"")</f>
      </c>
      <c r="Z85" s="48">
        <f>IF(AND(E85&lt;&gt;'Povolené hodnoty'!$B$4,F85=12),H85+K85,"")</f>
      </c>
      <c r="AA85" s="49">
        <f>IF(AND(E85&lt;&gt;'Povolené hodnoty'!$B$4,F85=13),H85+K85,"")</f>
      </c>
    </row>
    <row r="86" spans="1:27" ht="12.75">
      <c r="A86" s="86">
        <f t="shared" si="7"/>
        <v>81</v>
      </c>
      <c r="B86" s="90"/>
      <c r="C86" s="91"/>
      <c r="D86" s="80"/>
      <c r="E86" s="81"/>
      <c r="F86" s="82"/>
      <c r="G86" s="83"/>
      <c r="H86" s="84"/>
      <c r="I86" s="49">
        <f t="shared" si="8"/>
        <v>3625</v>
      </c>
      <c r="J86" s="163"/>
      <c r="K86" s="164"/>
      <c r="L86" s="165">
        <f t="shared" si="9"/>
        <v>10882</v>
      </c>
      <c r="M86" s="50">
        <f t="shared" si="10"/>
        <v>81</v>
      </c>
      <c r="N86" s="47">
        <f>IF(AND(E86='Povolené hodnoty'!$B$4,F86=2),G86+J86,"")</f>
      </c>
      <c r="O86" s="49">
        <f>IF(AND(E86='Povolené hodnoty'!$B$4,F86=1),G86+J86,"")</f>
      </c>
      <c r="P86" s="47">
        <f>IF(AND(E86='Povolené hodnoty'!$B$4,F86=10),H86+K86,"")</f>
      </c>
      <c r="Q86" s="49">
        <f>IF(AND(E86='Povolené hodnoty'!$B$4,F86=9),H86+K86,"")</f>
      </c>
      <c r="R86" s="47">
        <f>IF(AND(E86&lt;&gt;'Povolené hodnoty'!$B$4,F86=2),G86+J86,"")</f>
      </c>
      <c r="S86" s="48">
        <f>IF(AND(E86&lt;&gt;'Povolené hodnoty'!$B$4,F86=3),G86+J86,"")</f>
      </c>
      <c r="T86" s="48">
        <f>IF(AND(E86&lt;&gt;'Povolené hodnoty'!$B$4,F86=4),G86+J86,"")</f>
      </c>
      <c r="U86" s="48">
        <f>IF(AND(E86&lt;&gt;'Povolené hodnoty'!$B$4,OR(F86="5a",F86="5b")),G86+J86,"")</f>
      </c>
      <c r="V86" s="48">
        <f>IF(AND(E86&lt;&gt;'Povolené hodnoty'!$B$4,F86=6),G86+J86,"")</f>
      </c>
      <c r="W86" s="49">
        <f>IF(AND(E86&lt;&gt;'Povolené hodnoty'!$B$4,F86=7),G86+J86,"")</f>
      </c>
      <c r="X86" s="47">
        <f>IF(AND(E86&lt;&gt;'Povolené hodnoty'!$B$4,F86=10),H86+K86,"")</f>
      </c>
      <c r="Y86" s="48">
        <f>IF(AND(E86&lt;&gt;'Povolené hodnoty'!$B$4,F86=11),H86+K86,"")</f>
      </c>
      <c r="Z86" s="48">
        <f>IF(AND(E86&lt;&gt;'Povolené hodnoty'!$B$4,F86=12),H86+K86,"")</f>
      </c>
      <c r="AA86" s="49">
        <f>IF(AND(E86&lt;&gt;'Povolené hodnoty'!$B$4,F86=13),H86+K86,"")</f>
      </c>
    </row>
    <row r="87" spans="1:27" ht="12.75">
      <c r="A87" s="86">
        <f t="shared" si="7"/>
        <v>82</v>
      </c>
      <c r="B87" s="90"/>
      <c r="C87" s="91"/>
      <c r="D87" s="80"/>
      <c r="E87" s="81"/>
      <c r="F87" s="82"/>
      <c r="G87" s="83"/>
      <c r="H87" s="84"/>
      <c r="I87" s="49">
        <f t="shared" si="8"/>
        <v>3625</v>
      </c>
      <c r="J87" s="163"/>
      <c r="K87" s="164"/>
      <c r="L87" s="165">
        <f t="shared" si="9"/>
        <v>10882</v>
      </c>
      <c r="M87" s="50">
        <f t="shared" si="10"/>
        <v>82</v>
      </c>
      <c r="N87" s="47">
        <f>IF(AND(E87='Povolené hodnoty'!$B$4,F87=2),G87+J87,"")</f>
      </c>
      <c r="O87" s="49">
        <f>IF(AND(E87='Povolené hodnoty'!$B$4,F87=1),G87+J87,"")</f>
      </c>
      <c r="P87" s="47">
        <f>IF(AND(E87='Povolené hodnoty'!$B$4,F87=10),H87+K87,"")</f>
      </c>
      <c r="Q87" s="49">
        <f>IF(AND(E87='Povolené hodnoty'!$B$4,F87=9),H87+K87,"")</f>
      </c>
      <c r="R87" s="47">
        <f>IF(AND(E87&lt;&gt;'Povolené hodnoty'!$B$4,F87=2),G87+J87,"")</f>
      </c>
      <c r="S87" s="48">
        <f>IF(AND(E87&lt;&gt;'Povolené hodnoty'!$B$4,F87=3),G87+J87,"")</f>
      </c>
      <c r="T87" s="48">
        <f>IF(AND(E87&lt;&gt;'Povolené hodnoty'!$B$4,F87=4),G87+J87,"")</f>
      </c>
      <c r="U87" s="48">
        <f>IF(AND(E87&lt;&gt;'Povolené hodnoty'!$B$4,OR(F87="5a",F87="5b")),G87+J87,"")</f>
      </c>
      <c r="V87" s="48">
        <f>IF(AND(E87&lt;&gt;'Povolené hodnoty'!$B$4,F87=6),G87+J87,"")</f>
      </c>
      <c r="W87" s="49">
        <f>IF(AND(E87&lt;&gt;'Povolené hodnoty'!$B$4,F87=7),G87+J87,"")</f>
      </c>
      <c r="X87" s="47">
        <f>IF(AND(E87&lt;&gt;'Povolené hodnoty'!$B$4,F87=10),H87+K87,"")</f>
      </c>
      <c r="Y87" s="48">
        <f>IF(AND(E87&lt;&gt;'Povolené hodnoty'!$B$4,F87=11),H87+K87,"")</f>
      </c>
      <c r="Z87" s="48">
        <f>IF(AND(E87&lt;&gt;'Povolené hodnoty'!$B$4,F87=12),H87+K87,"")</f>
      </c>
      <c r="AA87" s="49">
        <f>IF(AND(E87&lt;&gt;'Povolené hodnoty'!$B$4,F87=13),H87+K87,"")</f>
      </c>
    </row>
    <row r="88" spans="1:27" ht="12.75">
      <c r="A88" s="86">
        <f t="shared" si="7"/>
        <v>83</v>
      </c>
      <c r="B88" s="90"/>
      <c r="C88" s="91"/>
      <c r="D88" s="80"/>
      <c r="E88" s="81"/>
      <c r="F88" s="82"/>
      <c r="G88" s="83"/>
      <c r="H88" s="84"/>
      <c r="I88" s="49">
        <f t="shared" si="8"/>
        <v>3625</v>
      </c>
      <c r="J88" s="163"/>
      <c r="K88" s="164"/>
      <c r="L88" s="165">
        <f t="shared" si="9"/>
        <v>10882</v>
      </c>
      <c r="M88" s="50">
        <f t="shared" si="10"/>
        <v>83</v>
      </c>
      <c r="N88" s="47">
        <f>IF(AND(E88='Povolené hodnoty'!$B$4,F88=2),G88+J88,"")</f>
      </c>
      <c r="O88" s="49">
        <f>IF(AND(E88='Povolené hodnoty'!$B$4,F88=1),G88+J88,"")</f>
      </c>
      <c r="P88" s="47">
        <f>IF(AND(E88='Povolené hodnoty'!$B$4,F88=10),H88+K88,"")</f>
      </c>
      <c r="Q88" s="49">
        <f>IF(AND(E88='Povolené hodnoty'!$B$4,F88=9),H88+K88,"")</f>
      </c>
      <c r="R88" s="47">
        <f>IF(AND(E88&lt;&gt;'Povolené hodnoty'!$B$4,F88=2),G88+J88,"")</f>
      </c>
      <c r="S88" s="48">
        <f>IF(AND(E88&lt;&gt;'Povolené hodnoty'!$B$4,F88=3),G88+J88,"")</f>
      </c>
      <c r="T88" s="48">
        <f>IF(AND(E88&lt;&gt;'Povolené hodnoty'!$B$4,F88=4),G88+J88,"")</f>
      </c>
      <c r="U88" s="48">
        <f>IF(AND(E88&lt;&gt;'Povolené hodnoty'!$B$4,OR(F88="5a",F88="5b")),G88+J88,"")</f>
      </c>
      <c r="V88" s="48">
        <f>IF(AND(E88&lt;&gt;'Povolené hodnoty'!$B$4,F88=6),G88+J88,"")</f>
      </c>
      <c r="W88" s="49">
        <f>IF(AND(E88&lt;&gt;'Povolené hodnoty'!$B$4,F88=7),G88+J88,"")</f>
      </c>
      <c r="X88" s="47">
        <f>IF(AND(E88&lt;&gt;'Povolené hodnoty'!$B$4,F88=10),H88+K88,"")</f>
      </c>
      <c r="Y88" s="48">
        <f>IF(AND(E88&lt;&gt;'Povolené hodnoty'!$B$4,F88=11),H88+K88,"")</f>
      </c>
      <c r="Z88" s="48">
        <f>IF(AND(E88&lt;&gt;'Povolené hodnoty'!$B$4,F88=12),H88+K88,"")</f>
      </c>
      <c r="AA88" s="49">
        <f>IF(AND(E88&lt;&gt;'Povolené hodnoty'!$B$4,F88=13),H88+K88,"")</f>
      </c>
    </row>
    <row r="89" spans="1:27" ht="12.75">
      <c r="A89" s="86">
        <f t="shared" si="7"/>
        <v>84</v>
      </c>
      <c r="B89" s="90"/>
      <c r="C89" s="91"/>
      <c r="D89" s="80"/>
      <c r="E89" s="81"/>
      <c r="F89" s="82"/>
      <c r="G89" s="83"/>
      <c r="H89" s="84"/>
      <c r="I89" s="49">
        <f t="shared" si="8"/>
        <v>3625</v>
      </c>
      <c r="J89" s="163"/>
      <c r="K89" s="164"/>
      <c r="L89" s="165">
        <f t="shared" si="9"/>
        <v>10882</v>
      </c>
      <c r="M89" s="50">
        <f t="shared" si="10"/>
        <v>84</v>
      </c>
      <c r="N89" s="47">
        <f>IF(AND(E89='Povolené hodnoty'!$B$4,F89=2),G89+J89,"")</f>
      </c>
      <c r="O89" s="49">
        <f>IF(AND(E89='Povolené hodnoty'!$B$4,F89=1),G89+J89,"")</f>
      </c>
      <c r="P89" s="47">
        <f>IF(AND(E89='Povolené hodnoty'!$B$4,F89=10),H89+K89,"")</f>
      </c>
      <c r="Q89" s="49">
        <f>IF(AND(E89='Povolené hodnoty'!$B$4,F89=9),H89+K89,"")</f>
      </c>
      <c r="R89" s="47">
        <f>IF(AND(E89&lt;&gt;'Povolené hodnoty'!$B$4,F89=2),G89+J89,"")</f>
      </c>
      <c r="S89" s="48">
        <f>IF(AND(E89&lt;&gt;'Povolené hodnoty'!$B$4,F89=3),G89+J89,"")</f>
      </c>
      <c r="T89" s="48">
        <f>IF(AND(E89&lt;&gt;'Povolené hodnoty'!$B$4,F89=4),G89+J89,"")</f>
      </c>
      <c r="U89" s="48">
        <f>IF(AND(E89&lt;&gt;'Povolené hodnoty'!$B$4,OR(F89="5a",F89="5b")),G89+J89,"")</f>
      </c>
      <c r="V89" s="48">
        <f>IF(AND(E89&lt;&gt;'Povolené hodnoty'!$B$4,F89=6),G89+J89,"")</f>
      </c>
      <c r="W89" s="49">
        <f>IF(AND(E89&lt;&gt;'Povolené hodnoty'!$B$4,F89=7),G89+J89,"")</f>
      </c>
      <c r="X89" s="47">
        <f>IF(AND(E89&lt;&gt;'Povolené hodnoty'!$B$4,F89=10),H89+K89,"")</f>
      </c>
      <c r="Y89" s="48">
        <f>IF(AND(E89&lt;&gt;'Povolené hodnoty'!$B$4,F89=11),H89+K89,"")</f>
      </c>
      <c r="Z89" s="48">
        <f>IF(AND(E89&lt;&gt;'Povolené hodnoty'!$B$4,F89=12),H89+K89,"")</f>
      </c>
      <c r="AA89" s="49">
        <f>IF(AND(E89&lt;&gt;'Povolené hodnoty'!$B$4,F89=13),H89+K89,"")</f>
      </c>
    </row>
    <row r="90" spans="1:27" ht="12.75">
      <c r="A90" s="86">
        <f t="shared" si="7"/>
        <v>85</v>
      </c>
      <c r="B90" s="90"/>
      <c r="C90" s="91"/>
      <c r="D90" s="80"/>
      <c r="E90" s="81"/>
      <c r="F90" s="82"/>
      <c r="G90" s="83"/>
      <c r="H90" s="84"/>
      <c r="I90" s="49">
        <f t="shared" si="8"/>
        <v>3625</v>
      </c>
      <c r="J90" s="163"/>
      <c r="K90" s="164"/>
      <c r="L90" s="165">
        <f t="shared" si="9"/>
        <v>10882</v>
      </c>
      <c r="M90" s="50">
        <f t="shared" si="10"/>
        <v>85</v>
      </c>
      <c r="N90" s="47">
        <f>IF(AND(E90='Povolené hodnoty'!$B$4,F90=2),G90+J90,"")</f>
      </c>
      <c r="O90" s="49">
        <f>IF(AND(E90='Povolené hodnoty'!$B$4,F90=1),G90+J90,"")</f>
      </c>
      <c r="P90" s="47">
        <f>IF(AND(E90='Povolené hodnoty'!$B$4,F90=10),H90+K90,"")</f>
      </c>
      <c r="Q90" s="49">
        <f>IF(AND(E90='Povolené hodnoty'!$B$4,F90=9),H90+K90,"")</f>
      </c>
      <c r="R90" s="47">
        <f>IF(AND(E90&lt;&gt;'Povolené hodnoty'!$B$4,F90=2),G90+J90,"")</f>
      </c>
      <c r="S90" s="48">
        <f>IF(AND(E90&lt;&gt;'Povolené hodnoty'!$B$4,F90=3),G90+J90,"")</f>
      </c>
      <c r="T90" s="48">
        <f>IF(AND(E90&lt;&gt;'Povolené hodnoty'!$B$4,F90=4),G90+J90,"")</f>
      </c>
      <c r="U90" s="48">
        <f>IF(AND(E90&lt;&gt;'Povolené hodnoty'!$B$4,OR(F90="5a",F90="5b")),G90+J90,"")</f>
      </c>
      <c r="V90" s="48">
        <f>IF(AND(E90&lt;&gt;'Povolené hodnoty'!$B$4,F90=6),G90+J90,"")</f>
      </c>
      <c r="W90" s="49">
        <f>IF(AND(E90&lt;&gt;'Povolené hodnoty'!$B$4,F90=7),G90+J90,"")</f>
      </c>
      <c r="X90" s="47">
        <f>IF(AND(E90&lt;&gt;'Povolené hodnoty'!$B$4,F90=10),H90+K90,"")</f>
      </c>
      <c r="Y90" s="48">
        <f>IF(AND(E90&lt;&gt;'Povolené hodnoty'!$B$4,F90=11),H90+K90,"")</f>
      </c>
      <c r="Z90" s="48">
        <f>IF(AND(E90&lt;&gt;'Povolené hodnoty'!$B$4,F90=12),H90+K90,"")</f>
      </c>
      <c r="AA90" s="49">
        <f>IF(AND(E90&lt;&gt;'Povolené hodnoty'!$B$4,F90=13),H90+K90,"")</f>
      </c>
    </row>
    <row r="91" spans="1:27" ht="12.75">
      <c r="A91" s="86">
        <f t="shared" si="7"/>
        <v>86</v>
      </c>
      <c r="B91" s="90"/>
      <c r="C91" s="91"/>
      <c r="D91" s="80"/>
      <c r="E91" s="81"/>
      <c r="F91" s="82"/>
      <c r="G91" s="83"/>
      <c r="H91" s="84"/>
      <c r="I91" s="49">
        <f t="shared" si="8"/>
        <v>3625</v>
      </c>
      <c r="J91" s="163"/>
      <c r="K91" s="164"/>
      <c r="L91" s="165">
        <f t="shared" si="9"/>
        <v>10882</v>
      </c>
      <c r="M91" s="50">
        <f t="shared" si="10"/>
        <v>86</v>
      </c>
      <c r="N91" s="47">
        <f>IF(AND(E91='Povolené hodnoty'!$B$4,F91=2),G91+J91,"")</f>
      </c>
      <c r="O91" s="49">
        <f>IF(AND(E91='Povolené hodnoty'!$B$4,F91=1),G91+J91,"")</f>
      </c>
      <c r="P91" s="47">
        <f>IF(AND(E91='Povolené hodnoty'!$B$4,F91=10),H91+K91,"")</f>
      </c>
      <c r="Q91" s="49">
        <f>IF(AND(E91='Povolené hodnoty'!$B$4,F91=9),H91+K91,"")</f>
      </c>
      <c r="R91" s="47">
        <f>IF(AND(E91&lt;&gt;'Povolené hodnoty'!$B$4,F91=2),G91+J91,"")</f>
      </c>
      <c r="S91" s="48">
        <f>IF(AND(E91&lt;&gt;'Povolené hodnoty'!$B$4,F91=3),G91+J91,"")</f>
      </c>
      <c r="T91" s="48">
        <f>IF(AND(E91&lt;&gt;'Povolené hodnoty'!$B$4,F91=4),G91+J91,"")</f>
      </c>
      <c r="U91" s="48">
        <f>IF(AND(E91&lt;&gt;'Povolené hodnoty'!$B$4,OR(F91="5a",F91="5b")),G91+J91,"")</f>
      </c>
      <c r="V91" s="48">
        <f>IF(AND(E91&lt;&gt;'Povolené hodnoty'!$B$4,F91=6),G91+J91,"")</f>
      </c>
      <c r="W91" s="49">
        <f>IF(AND(E91&lt;&gt;'Povolené hodnoty'!$B$4,F91=7),G91+J91,"")</f>
      </c>
      <c r="X91" s="47">
        <f>IF(AND(E91&lt;&gt;'Povolené hodnoty'!$B$4,F91=10),H91+K91,"")</f>
      </c>
      <c r="Y91" s="48">
        <f>IF(AND(E91&lt;&gt;'Povolené hodnoty'!$B$4,F91=11),H91+K91,"")</f>
      </c>
      <c r="Z91" s="48">
        <f>IF(AND(E91&lt;&gt;'Povolené hodnoty'!$B$4,F91=12),H91+K91,"")</f>
      </c>
      <c r="AA91" s="49">
        <f>IF(AND(E91&lt;&gt;'Povolené hodnoty'!$B$4,F91=13),H91+K91,"")</f>
      </c>
    </row>
    <row r="92" spans="1:27" ht="12.75">
      <c r="A92" s="86">
        <f t="shared" si="7"/>
        <v>87</v>
      </c>
      <c r="B92" s="90"/>
      <c r="C92" s="91"/>
      <c r="D92" s="80"/>
      <c r="E92" s="81"/>
      <c r="F92" s="82"/>
      <c r="G92" s="83"/>
      <c r="H92" s="84"/>
      <c r="I92" s="49">
        <f t="shared" si="8"/>
        <v>3625</v>
      </c>
      <c r="J92" s="163"/>
      <c r="K92" s="164"/>
      <c r="L92" s="165">
        <f t="shared" si="9"/>
        <v>10882</v>
      </c>
      <c r="M92" s="50">
        <f t="shared" si="10"/>
        <v>87</v>
      </c>
      <c r="N92" s="47">
        <f>IF(AND(E92='Povolené hodnoty'!$B$4,F92=2),G92+J92,"")</f>
      </c>
      <c r="O92" s="49">
        <f>IF(AND(E92='Povolené hodnoty'!$B$4,F92=1),G92+J92,"")</f>
      </c>
      <c r="P92" s="47">
        <f>IF(AND(E92='Povolené hodnoty'!$B$4,F92=10),H92+K92,"")</f>
      </c>
      <c r="Q92" s="49">
        <f>IF(AND(E92='Povolené hodnoty'!$B$4,F92=9),H92+K92,"")</f>
      </c>
      <c r="R92" s="47">
        <f>IF(AND(E92&lt;&gt;'Povolené hodnoty'!$B$4,F92=2),G92+J92,"")</f>
      </c>
      <c r="S92" s="48">
        <f>IF(AND(E92&lt;&gt;'Povolené hodnoty'!$B$4,F92=3),G92+J92,"")</f>
      </c>
      <c r="T92" s="48">
        <f>IF(AND(E92&lt;&gt;'Povolené hodnoty'!$B$4,F92=4),G92+J92,"")</f>
      </c>
      <c r="U92" s="48">
        <f>IF(AND(E92&lt;&gt;'Povolené hodnoty'!$B$4,OR(F92="5a",F92="5b")),G92+J92,"")</f>
      </c>
      <c r="V92" s="48">
        <f>IF(AND(E92&lt;&gt;'Povolené hodnoty'!$B$4,F92=6),G92+J92,"")</f>
      </c>
      <c r="W92" s="49">
        <f>IF(AND(E92&lt;&gt;'Povolené hodnoty'!$B$4,F92=7),G92+J92,"")</f>
      </c>
      <c r="X92" s="47">
        <f>IF(AND(E92&lt;&gt;'Povolené hodnoty'!$B$4,F92=10),H92+K92,"")</f>
      </c>
      <c r="Y92" s="48">
        <f>IF(AND(E92&lt;&gt;'Povolené hodnoty'!$B$4,F92=11),H92+K92,"")</f>
      </c>
      <c r="Z92" s="48">
        <f>IF(AND(E92&lt;&gt;'Povolené hodnoty'!$B$4,F92=12),H92+K92,"")</f>
      </c>
      <c r="AA92" s="49">
        <f>IF(AND(E92&lt;&gt;'Povolené hodnoty'!$B$4,F92=13),H92+K92,"")</f>
      </c>
    </row>
    <row r="93" spans="1:27" ht="12.75">
      <c r="A93" s="86">
        <f t="shared" si="7"/>
        <v>88</v>
      </c>
      <c r="B93" s="90"/>
      <c r="C93" s="91"/>
      <c r="D93" s="80"/>
      <c r="E93" s="81"/>
      <c r="F93" s="82"/>
      <c r="G93" s="83"/>
      <c r="H93" s="84"/>
      <c r="I93" s="49">
        <f t="shared" si="8"/>
        <v>3625</v>
      </c>
      <c r="J93" s="163"/>
      <c r="K93" s="164"/>
      <c r="L93" s="165">
        <f t="shared" si="9"/>
        <v>10882</v>
      </c>
      <c r="M93" s="50">
        <f t="shared" si="10"/>
        <v>88</v>
      </c>
      <c r="N93" s="47">
        <f>IF(AND(E93='Povolené hodnoty'!$B$4,F93=2),G93+J93,"")</f>
      </c>
      <c r="O93" s="49">
        <f>IF(AND(E93='Povolené hodnoty'!$B$4,F93=1),G93+J93,"")</f>
      </c>
      <c r="P93" s="47">
        <f>IF(AND(E93='Povolené hodnoty'!$B$4,F93=10),H93+K93,"")</f>
      </c>
      <c r="Q93" s="49">
        <f>IF(AND(E93='Povolené hodnoty'!$B$4,F93=9),H93+K93,"")</f>
      </c>
      <c r="R93" s="47">
        <f>IF(AND(E93&lt;&gt;'Povolené hodnoty'!$B$4,F93=2),G93+J93,"")</f>
      </c>
      <c r="S93" s="48">
        <f>IF(AND(E93&lt;&gt;'Povolené hodnoty'!$B$4,F93=3),G93+J93,"")</f>
      </c>
      <c r="T93" s="48">
        <f>IF(AND(E93&lt;&gt;'Povolené hodnoty'!$B$4,F93=4),G93+J93,"")</f>
      </c>
      <c r="U93" s="48">
        <f>IF(AND(E93&lt;&gt;'Povolené hodnoty'!$B$4,OR(F93="5a",F93="5b")),G93+J93,"")</f>
      </c>
      <c r="V93" s="48">
        <f>IF(AND(E93&lt;&gt;'Povolené hodnoty'!$B$4,F93=6),G93+J93,"")</f>
      </c>
      <c r="W93" s="49">
        <f>IF(AND(E93&lt;&gt;'Povolené hodnoty'!$B$4,F93=7),G93+J93,"")</f>
      </c>
      <c r="X93" s="47">
        <f>IF(AND(E93&lt;&gt;'Povolené hodnoty'!$B$4,F93=10),H93+K93,"")</f>
      </c>
      <c r="Y93" s="48">
        <f>IF(AND(E93&lt;&gt;'Povolené hodnoty'!$B$4,F93=11),H93+K93,"")</f>
      </c>
      <c r="Z93" s="48">
        <f>IF(AND(E93&lt;&gt;'Povolené hodnoty'!$B$4,F93=12),H93+K93,"")</f>
      </c>
      <c r="AA93" s="49">
        <f>IF(AND(E93&lt;&gt;'Povolené hodnoty'!$B$4,F93=13),H93+K93,"")</f>
      </c>
    </row>
    <row r="94" spans="1:27" ht="12.75">
      <c r="A94" s="86">
        <f t="shared" si="7"/>
        <v>89</v>
      </c>
      <c r="B94" s="90"/>
      <c r="C94" s="91"/>
      <c r="D94" s="80"/>
      <c r="E94" s="81"/>
      <c r="F94" s="82"/>
      <c r="G94" s="83"/>
      <c r="H94" s="84"/>
      <c r="I94" s="49">
        <f t="shared" si="8"/>
        <v>3625</v>
      </c>
      <c r="J94" s="163"/>
      <c r="K94" s="164"/>
      <c r="L94" s="165">
        <f t="shared" si="9"/>
        <v>10882</v>
      </c>
      <c r="M94" s="50">
        <f t="shared" si="10"/>
        <v>89</v>
      </c>
      <c r="N94" s="47">
        <f>IF(AND(E94='Povolené hodnoty'!$B$4,F94=2),G94+J94,"")</f>
      </c>
      <c r="O94" s="49">
        <f>IF(AND(E94='Povolené hodnoty'!$B$4,F94=1),G94+J94,"")</f>
      </c>
      <c r="P94" s="47">
        <f>IF(AND(E94='Povolené hodnoty'!$B$4,F94=10),H94+K94,"")</f>
      </c>
      <c r="Q94" s="49">
        <f>IF(AND(E94='Povolené hodnoty'!$B$4,F94=9),H94+K94,"")</f>
      </c>
      <c r="R94" s="47">
        <f>IF(AND(E94&lt;&gt;'Povolené hodnoty'!$B$4,F94=2),G94+J94,"")</f>
      </c>
      <c r="S94" s="48">
        <f>IF(AND(E94&lt;&gt;'Povolené hodnoty'!$B$4,F94=3),G94+J94,"")</f>
      </c>
      <c r="T94" s="48">
        <f>IF(AND(E94&lt;&gt;'Povolené hodnoty'!$B$4,F94=4),G94+J94,"")</f>
      </c>
      <c r="U94" s="48">
        <f>IF(AND(E94&lt;&gt;'Povolené hodnoty'!$B$4,OR(F94="5a",F94="5b")),G94+J94,"")</f>
      </c>
      <c r="V94" s="48">
        <f>IF(AND(E94&lt;&gt;'Povolené hodnoty'!$B$4,F94=6),G94+J94,"")</f>
      </c>
      <c r="W94" s="49">
        <f>IF(AND(E94&lt;&gt;'Povolené hodnoty'!$B$4,F94=7),G94+J94,"")</f>
      </c>
      <c r="X94" s="47">
        <f>IF(AND(E94&lt;&gt;'Povolené hodnoty'!$B$4,F94=10),H94+K94,"")</f>
      </c>
      <c r="Y94" s="48">
        <f>IF(AND(E94&lt;&gt;'Povolené hodnoty'!$B$4,F94=11),H94+K94,"")</f>
      </c>
      <c r="Z94" s="48">
        <f>IF(AND(E94&lt;&gt;'Povolené hodnoty'!$B$4,F94=12),H94+K94,"")</f>
      </c>
      <c r="AA94" s="49">
        <f>IF(AND(E94&lt;&gt;'Povolené hodnoty'!$B$4,F94=13),H94+K94,"")</f>
      </c>
    </row>
    <row r="95" spans="1:27" ht="12.75">
      <c r="A95" s="86">
        <f t="shared" si="7"/>
        <v>90</v>
      </c>
      <c r="B95" s="90"/>
      <c r="C95" s="91"/>
      <c r="D95" s="80"/>
      <c r="E95" s="81"/>
      <c r="F95" s="82"/>
      <c r="G95" s="83"/>
      <c r="H95" s="84"/>
      <c r="I95" s="49">
        <f t="shared" si="8"/>
        <v>3625</v>
      </c>
      <c r="J95" s="163"/>
      <c r="K95" s="164"/>
      <c r="L95" s="165">
        <f t="shared" si="9"/>
        <v>10882</v>
      </c>
      <c r="M95" s="50">
        <f t="shared" si="10"/>
        <v>90</v>
      </c>
      <c r="N95" s="47">
        <f>IF(AND(E95='Povolené hodnoty'!$B$4,F95=2),G95+J95,"")</f>
      </c>
      <c r="O95" s="49">
        <f>IF(AND(E95='Povolené hodnoty'!$B$4,F95=1),G95+J95,"")</f>
      </c>
      <c r="P95" s="47">
        <f>IF(AND(E95='Povolené hodnoty'!$B$4,F95=10),H95+K95,"")</f>
      </c>
      <c r="Q95" s="49">
        <f>IF(AND(E95='Povolené hodnoty'!$B$4,F95=9),H95+K95,"")</f>
      </c>
      <c r="R95" s="47">
        <f>IF(AND(E95&lt;&gt;'Povolené hodnoty'!$B$4,F95=2),G95+J95,"")</f>
      </c>
      <c r="S95" s="48">
        <f>IF(AND(E95&lt;&gt;'Povolené hodnoty'!$B$4,F95=3),G95+J95,"")</f>
      </c>
      <c r="T95" s="48">
        <f>IF(AND(E95&lt;&gt;'Povolené hodnoty'!$B$4,F95=4),G95+J95,"")</f>
      </c>
      <c r="U95" s="48">
        <f>IF(AND(E95&lt;&gt;'Povolené hodnoty'!$B$4,OR(F95="5a",F95="5b")),G95+J95,"")</f>
      </c>
      <c r="V95" s="48">
        <f>IF(AND(E95&lt;&gt;'Povolené hodnoty'!$B$4,F95=6),G95+J95,"")</f>
      </c>
      <c r="W95" s="49">
        <f>IF(AND(E95&lt;&gt;'Povolené hodnoty'!$B$4,F95=7),G95+J95,"")</f>
      </c>
      <c r="X95" s="47">
        <f>IF(AND(E95&lt;&gt;'Povolené hodnoty'!$B$4,F95=10),H95+K95,"")</f>
      </c>
      <c r="Y95" s="48">
        <f>IF(AND(E95&lt;&gt;'Povolené hodnoty'!$B$4,F95=11),H95+K95,"")</f>
      </c>
      <c r="Z95" s="48">
        <f>IF(AND(E95&lt;&gt;'Povolené hodnoty'!$B$4,F95=12),H95+K95,"")</f>
      </c>
      <c r="AA95" s="49">
        <f>IF(AND(E95&lt;&gt;'Povolené hodnoty'!$B$4,F95=13),H95+K95,"")</f>
      </c>
    </row>
    <row r="96" spans="1:27" ht="12.75">
      <c r="A96" s="86">
        <f t="shared" si="7"/>
        <v>91</v>
      </c>
      <c r="B96" s="90"/>
      <c r="C96" s="91"/>
      <c r="D96" s="80"/>
      <c r="E96" s="81"/>
      <c r="F96" s="82"/>
      <c r="G96" s="83"/>
      <c r="H96" s="84"/>
      <c r="I96" s="49">
        <f t="shared" si="8"/>
        <v>3625</v>
      </c>
      <c r="J96" s="163"/>
      <c r="K96" s="164"/>
      <c r="L96" s="165">
        <f t="shared" si="9"/>
        <v>10882</v>
      </c>
      <c r="M96" s="50">
        <f t="shared" si="10"/>
        <v>91</v>
      </c>
      <c r="N96" s="47">
        <f>IF(AND(E96='Povolené hodnoty'!$B$4,F96=2),G96+J96,"")</f>
      </c>
      <c r="O96" s="49">
        <f>IF(AND(E96='Povolené hodnoty'!$B$4,F96=1),G96+J96,"")</f>
      </c>
      <c r="P96" s="47">
        <f>IF(AND(E96='Povolené hodnoty'!$B$4,F96=10),H96+K96,"")</f>
      </c>
      <c r="Q96" s="49">
        <f>IF(AND(E96='Povolené hodnoty'!$B$4,F96=9),H96+K96,"")</f>
      </c>
      <c r="R96" s="47">
        <f>IF(AND(E96&lt;&gt;'Povolené hodnoty'!$B$4,F96=2),G96+J96,"")</f>
      </c>
      <c r="S96" s="48">
        <f>IF(AND(E96&lt;&gt;'Povolené hodnoty'!$B$4,F96=3),G96+J96,"")</f>
      </c>
      <c r="T96" s="48">
        <f>IF(AND(E96&lt;&gt;'Povolené hodnoty'!$B$4,F96=4),G96+J96,"")</f>
      </c>
      <c r="U96" s="48">
        <f>IF(AND(E96&lt;&gt;'Povolené hodnoty'!$B$4,OR(F96="5a",F96="5b")),G96+J96,"")</f>
      </c>
      <c r="V96" s="48">
        <f>IF(AND(E96&lt;&gt;'Povolené hodnoty'!$B$4,F96=6),G96+J96,"")</f>
      </c>
      <c r="W96" s="49">
        <f>IF(AND(E96&lt;&gt;'Povolené hodnoty'!$B$4,F96=7),G96+J96,"")</f>
      </c>
      <c r="X96" s="47">
        <f>IF(AND(E96&lt;&gt;'Povolené hodnoty'!$B$4,F96=10),H96+K96,"")</f>
      </c>
      <c r="Y96" s="48">
        <f>IF(AND(E96&lt;&gt;'Povolené hodnoty'!$B$4,F96=11),H96+K96,"")</f>
      </c>
      <c r="Z96" s="48">
        <f>IF(AND(E96&lt;&gt;'Povolené hodnoty'!$B$4,F96=12),H96+K96,"")</f>
      </c>
      <c r="AA96" s="49">
        <f>IF(AND(E96&lt;&gt;'Povolené hodnoty'!$B$4,F96=13),H96+K96,"")</f>
      </c>
    </row>
    <row r="97" spans="1:27" ht="12.75">
      <c r="A97" s="86">
        <f t="shared" si="7"/>
        <v>92</v>
      </c>
      <c r="B97" s="90"/>
      <c r="C97" s="91"/>
      <c r="D97" s="80"/>
      <c r="E97" s="81"/>
      <c r="F97" s="82"/>
      <c r="G97" s="83"/>
      <c r="H97" s="84"/>
      <c r="I97" s="49">
        <f t="shared" si="8"/>
        <v>3625</v>
      </c>
      <c r="J97" s="163"/>
      <c r="K97" s="164"/>
      <c r="L97" s="165">
        <f t="shared" si="9"/>
        <v>10882</v>
      </c>
      <c r="M97" s="50">
        <f t="shared" si="10"/>
        <v>92</v>
      </c>
      <c r="N97" s="47">
        <f>IF(AND(E97='Povolené hodnoty'!$B$4,F97=2),G97+J97,"")</f>
      </c>
      <c r="O97" s="49">
        <f>IF(AND(E97='Povolené hodnoty'!$B$4,F97=1),G97+J97,"")</f>
      </c>
      <c r="P97" s="47">
        <f>IF(AND(E97='Povolené hodnoty'!$B$4,F97=10),H97+K97,"")</f>
      </c>
      <c r="Q97" s="49">
        <f>IF(AND(E97='Povolené hodnoty'!$B$4,F97=9),H97+K97,"")</f>
      </c>
      <c r="R97" s="47">
        <f>IF(AND(E97&lt;&gt;'Povolené hodnoty'!$B$4,F97=2),G97+J97,"")</f>
      </c>
      <c r="S97" s="48">
        <f>IF(AND(E97&lt;&gt;'Povolené hodnoty'!$B$4,F97=3),G97+J97,"")</f>
      </c>
      <c r="T97" s="48">
        <f>IF(AND(E97&lt;&gt;'Povolené hodnoty'!$B$4,F97=4),G97+J97,"")</f>
      </c>
      <c r="U97" s="48">
        <f>IF(AND(E97&lt;&gt;'Povolené hodnoty'!$B$4,OR(F97="5a",F97="5b")),G97+J97,"")</f>
      </c>
      <c r="V97" s="48">
        <f>IF(AND(E97&lt;&gt;'Povolené hodnoty'!$B$4,F97=6),G97+J97,"")</f>
      </c>
      <c r="W97" s="49">
        <f>IF(AND(E97&lt;&gt;'Povolené hodnoty'!$B$4,F97=7),G97+J97,"")</f>
      </c>
      <c r="X97" s="47">
        <f>IF(AND(E97&lt;&gt;'Povolené hodnoty'!$B$4,F97=10),H97+K97,"")</f>
      </c>
      <c r="Y97" s="48">
        <f>IF(AND(E97&lt;&gt;'Povolené hodnoty'!$B$4,F97=11),H97+K97,"")</f>
      </c>
      <c r="Z97" s="48">
        <f>IF(AND(E97&lt;&gt;'Povolené hodnoty'!$B$4,F97=12),H97+K97,"")</f>
      </c>
      <c r="AA97" s="49">
        <f>IF(AND(E97&lt;&gt;'Povolené hodnoty'!$B$4,F97=13),H97+K97,"")</f>
      </c>
    </row>
    <row r="98" spans="1:27" ht="12.75">
      <c r="A98" s="86">
        <f t="shared" si="7"/>
        <v>93</v>
      </c>
      <c r="B98" s="90"/>
      <c r="C98" s="91"/>
      <c r="D98" s="80"/>
      <c r="E98" s="81"/>
      <c r="F98" s="82"/>
      <c r="G98" s="83"/>
      <c r="H98" s="84"/>
      <c r="I98" s="49">
        <f t="shared" si="8"/>
        <v>3625</v>
      </c>
      <c r="J98" s="163"/>
      <c r="K98" s="164"/>
      <c r="L98" s="165">
        <f t="shared" si="9"/>
        <v>10882</v>
      </c>
      <c r="M98" s="50">
        <f t="shared" si="10"/>
        <v>93</v>
      </c>
      <c r="N98" s="47">
        <f>IF(AND(E98='Povolené hodnoty'!$B$4,F98=2),G98+J98,"")</f>
      </c>
      <c r="O98" s="49">
        <f>IF(AND(E98='Povolené hodnoty'!$B$4,F98=1),G98+J98,"")</f>
      </c>
      <c r="P98" s="47">
        <f>IF(AND(E98='Povolené hodnoty'!$B$4,F98=10),H98+K98,"")</f>
      </c>
      <c r="Q98" s="49">
        <f>IF(AND(E98='Povolené hodnoty'!$B$4,F98=9),H98+K98,"")</f>
      </c>
      <c r="R98" s="47">
        <f>IF(AND(E98&lt;&gt;'Povolené hodnoty'!$B$4,F98=2),G98+J98,"")</f>
      </c>
      <c r="S98" s="48">
        <f>IF(AND(E98&lt;&gt;'Povolené hodnoty'!$B$4,F98=3),G98+J98,"")</f>
      </c>
      <c r="T98" s="48">
        <f>IF(AND(E98&lt;&gt;'Povolené hodnoty'!$B$4,F98=4),G98+J98,"")</f>
      </c>
      <c r="U98" s="48">
        <f>IF(AND(E98&lt;&gt;'Povolené hodnoty'!$B$4,OR(F98="5a",F98="5b")),G98+J98,"")</f>
      </c>
      <c r="V98" s="48">
        <f>IF(AND(E98&lt;&gt;'Povolené hodnoty'!$B$4,F98=6),G98+J98,"")</f>
      </c>
      <c r="W98" s="49">
        <f>IF(AND(E98&lt;&gt;'Povolené hodnoty'!$B$4,F98=7),G98+J98,"")</f>
      </c>
      <c r="X98" s="47">
        <f>IF(AND(E98&lt;&gt;'Povolené hodnoty'!$B$4,F98=10),H98+K98,"")</f>
      </c>
      <c r="Y98" s="48">
        <f>IF(AND(E98&lt;&gt;'Povolené hodnoty'!$B$4,F98=11),H98+K98,"")</f>
      </c>
      <c r="Z98" s="48">
        <f>IF(AND(E98&lt;&gt;'Povolené hodnoty'!$B$4,F98=12),H98+K98,"")</f>
      </c>
      <c r="AA98" s="49">
        <f>IF(AND(E98&lt;&gt;'Povolené hodnoty'!$B$4,F98=13),H98+K98,"")</f>
      </c>
    </row>
    <row r="99" spans="1:27" ht="12.75">
      <c r="A99" s="86">
        <f t="shared" si="7"/>
        <v>94</v>
      </c>
      <c r="B99" s="90"/>
      <c r="C99" s="91"/>
      <c r="D99" s="80"/>
      <c r="E99" s="81"/>
      <c r="F99" s="82"/>
      <c r="G99" s="83"/>
      <c r="H99" s="84"/>
      <c r="I99" s="49">
        <f t="shared" si="8"/>
        <v>3625</v>
      </c>
      <c r="J99" s="163"/>
      <c r="K99" s="164"/>
      <c r="L99" s="165">
        <f t="shared" si="9"/>
        <v>10882</v>
      </c>
      <c r="M99" s="50">
        <f t="shared" si="10"/>
        <v>94</v>
      </c>
      <c r="N99" s="47">
        <f>IF(AND(E99='Povolené hodnoty'!$B$4,F99=2),G99+J99,"")</f>
      </c>
      <c r="O99" s="49">
        <f>IF(AND(E99='Povolené hodnoty'!$B$4,F99=1),G99+J99,"")</f>
      </c>
      <c r="P99" s="47">
        <f>IF(AND(E99='Povolené hodnoty'!$B$4,F99=10),H99+K99,"")</f>
      </c>
      <c r="Q99" s="49">
        <f>IF(AND(E99='Povolené hodnoty'!$B$4,F99=9),H99+K99,"")</f>
      </c>
      <c r="R99" s="47">
        <f>IF(AND(E99&lt;&gt;'Povolené hodnoty'!$B$4,F99=2),G99+J99,"")</f>
      </c>
      <c r="S99" s="48">
        <f>IF(AND(E99&lt;&gt;'Povolené hodnoty'!$B$4,F99=3),G99+J99,"")</f>
      </c>
      <c r="T99" s="48">
        <f>IF(AND(E99&lt;&gt;'Povolené hodnoty'!$B$4,F99=4),G99+J99,"")</f>
      </c>
      <c r="U99" s="48">
        <f>IF(AND(E99&lt;&gt;'Povolené hodnoty'!$B$4,OR(F99="5a",F99="5b")),G99+J99,"")</f>
      </c>
      <c r="V99" s="48">
        <f>IF(AND(E99&lt;&gt;'Povolené hodnoty'!$B$4,F99=6),G99+J99,"")</f>
      </c>
      <c r="W99" s="49">
        <f>IF(AND(E99&lt;&gt;'Povolené hodnoty'!$B$4,F99=7),G99+J99,"")</f>
      </c>
      <c r="X99" s="47">
        <f>IF(AND(E99&lt;&gt;'Povolené hodnoty'!$B$4,F99=10),H99+K99,"")</f>
      </c>
      <c r="Y99" s="48">
        <f>IF(AND(E99&lt;&gt;'Povolené hodnoty'!$B$4,F99=11),H99+K99,"")</f>
      </c>
      <c r="Z99" s="48">
        <f>IF(AND(E99&lt;&gt;'Povolené hodnoty'!$B$4,F99=12),H99+K99,"")</f>
      </c>
      <c r="AA99" s="49">
        <f>IF(AND(E99&lt;&gt;'Povolené hodnoty'!$B$4,F99=13),H99+K99,"")</f>
      </c>
    </row>
    <row r="100" spans="1:27" ht="12.75">
      <c r="A100" s="86">
        <f t="shared" si="7"/>
        <v>95</v>
      </c>
      <c r="B100" s="90"/>
      <c r="C100" s="91"/>
      <c r="D100" s="80"/>
      <c r="E100" s="81"/>
      <c r="F100" s="82"/>
      <c r="G100" s="83"/>
      <c r="H100" s="84"/>
      <c r="I100" s="49">
        <f t="shared" si="8"/>
        <v>3625</v>
      </c>
      <c r="J100" s="163"/>
      <c r="K100" s="164"/>
      <c r="L100" s="165">
        <f t="shared" si="9"/>
        <v>10882</v>
      </c>
      <c r="M100" s="50">
        <f t="shared" si="10"/>
        <v>95</v>
      </c>
      <c r="N100" s="47">
        <f>IF(AND(E100='Povolené hodnoty'!$B$4,F100=2),G100+J100,"")</f>
      </c>
      <c r="O100" s="49">
        <f>IF(AND(E100='Povolené hodnoty'!$B$4,F100=1),G100+J100,"")</f>
      </c>
      <c r="P100" s="47">
        <f>IF(AND(E100='Povolené hodnoty'!$B$4,F100=10),H100+K100,"")</f>
      </c>
      <c r="Q100" s="49">
        <f>IF(AND(E100='Povolené hodnoty'!$B$4,F100=9),H100+K100,"")</f>
      </c>
      <c r="R100" s="47">
        <f>IF(AND(E100&lt;&gt;'Povolené hodnoty'!$B$4,F100=2),G100+J100,"")</f>
      </c>
      <c r="S100" s="48">
        <f>IF(AND(E100&lt;&gt;'Povolené hodnoty'!$B$4,F100=3),G100+J100,"")</f>
      </c>
      <c r="T100" s="48">
        <f>IF(AND(E100&lt;&gt;'Povolené hodnoty'!$B$4,F100=4),G100+J100,"")</f>
      </c>
      <c r="U100" s="48">
        <f>IF(AND(E100&lt;&gt;'Povolené hodnoty'!$B$4,OR(F100="5a",F100="5b")),G100+J100,"")</f>
      </c>
      <c r="V100" s="48">
        <f>IF(AND(E100&lt;&gt;'Povolené hodnoty'!$B$4,F100=6),G100+J100,"")</f>
      </c>
      <c r="W100" s="49">
        <f>IF(AND(E100&lt;&gt;'Povolené hodnoty'!$B$4,F100=7),G100+J100,"")</f>
      </c>
      <c r="X100" s="47">
        <f>IF(AND(E100&lt;&gt;'Povolené hodnoty'!$B$4,F100=10),H100+K100,"")</f>
      </c>
      <c r="Y100" s="48">
        <f>IF(AND(E100&lt;&gt;'Povolené hodnoty'!$B$4,F100=11),H100+K100,"")</f>
      </c>
      <c r="Z100" s="48">
        <f>IF(AND(E100&lt;&gt;'Povolené hodnoty'!$B$4,F100=12),H100+K100,"")</f>
      </c>
      <c r="AA100" s="49">
        <f>IF(AND(E100&lt;&gt;'Povolené hodnoty'!$B$4,F100=13),H100+K100,"")</f>
      </c>
    </row>
    <row r="101" spans="1:27" ht="12.75">
      <c r="A101" s="86">
        <f t="shared" si="7"/>
        <v>96</v>
      </c>
      <c r="B101" s="90"/>
      <c r="C101" s="91"/>
      <c r="D101" s="80"/>
      <c r="E101" s="81"/>
      <c r="F101" s="82"/>
      <c r="G101" s="83"/>
      <c r="H101" s="84"/>
      <c r="I101" s="49">
        <f t="shared" si="8"/>
        <v>3625</v>
      </c>
      <c r="J101" s="163"/>
      <c r="K101" s="164"/>
      <c r="L101" s="165">
        <f t="shared" si="9"/>
        <v>10882</v>
      </c>
      <c r="M101" s="50">
        <f t="shared" si="10"/>
        <v>96</v>
      </c>
      <c r="N101" s="47">
        <f>IF(AND(E101='Povolené hodnoty'!$B$4,F101=2),G101+J101,"")</f>
      </c>
      <c r="O101" s="49">
        <f>IF(AND(E101='Povolené hodnoty'!$B$4,F101=1),G101+J101,"")</f>
      </c>
      <c r="P101" s="47">
        <f>IF(AND(E101='Povolené hodnoty'!$B$4,F101=10),H101+K101,"")</f>
      </c>
      <c r="Q101" s="49">
        <f>IF(AND(E101='Povolené hodnoty'!$B$4,F101=9),H101+K101,"")</f>
      </c>
      <c r="R101" s="47">
        <f>IF(AND(E101&lt;&gt;'Povolené hodnoty'!$B$4,F101=2),G101+J101,"")</f>
      </c>
      <c r="S101" s="48">
        <f>IF(AND(E101&lt;&gt;'Povolené hodnoty'!$B$4,F101=3),G101+J101,"")</f>
      </c>
      <c r="T101" s="48">
        <f>IF(AND(E101&lt;&gt;'Povolené hodnoty'!$B$4,F101=4),G101+J101,"")</f>
      </c>
      <c r="U101" s="48">
        <f>IF(AND(E101&lt;&gt;'Povolené hodnoty'!$B$4,OR(F101="5a",F101="5b")),G101+J101,"")</f>
      </c>
      <c r="V101" s="48">
        <f>IF(AND(E101&lt;&gt;'Povolené hodnoty'!$B$4,F101=6),G101+J101,"")</f>
      </c>
      <c r="W101" s="49">
        <f>IF(AND(E101&lt;&gt;'Povolené hodnoty'!$B$4,F101=7),G101+J101,"")</f>
      </c>
      <c r="X101" s="47">
        <f>IF(AND(E101&lt;&gt;'Povolené hodnoty'!$B$4,F101=10),H101+K101,"")</f>
      </c>
      <c r="Y101" s="48">
        <f>IF(AND(E101&lt;&gt;'Povolené hodnoty'!$B$4,F101=11),H101+K101,"")</f>
      </c>
      <c r="Z101" s="48">
        <f>IF(AND(E101&lt;&gt;'Povolené hodnoty'!$B$4,F101=12),H101+K101,"")</f>
      </c>
      <c r="AA101" s="49">
        <f>IF(AND(E101&lt;&gt;'Povolené hodnoty'!$B$4,F101=13),H101+K101,"")</f>
      </c>
    </row>
    <row r="102" spans="1:27" ht="12.75">
      <c r="A102" s="86">
        <f t="shared" si="7"/>
        <v>97</v>
      </c>
      <c r="B102" s="90"/>
      <c r="C102" s="91"/>
      <c r="D102" s="80"/>
      <c r="E102" s="81"/>
      <c r="F102" s="82"/>
      <c r="G102" s="83"/>
      <c r="H102" s="84"/>
      <c r="I102" s="49">
        <f t="shared" si="8"/>
        <v>3625</v>
      </c>
      <c r="J102" s="163"/>
      <c r="K102" s="164"/>
      <c r="L102" s="165">
        <f t="shared" si="9"/>
        <v>10882</v>
      </c>
      <c r="M102" s="50">
        <f t="shared" si="10"/>
        <v>97</v>
      </c>
      <c r="N102" s="47">
        <f>IF(AND(E102='Povolené hodnoty'!$B$4,F102=2),G102+J102,"")</f>
      </c>
      <c r="O102" s="49">
        <f>IF(AND(E102='Povolené hodnoty'!$B$4,F102=1),G102+J102,"")</f>
      </c>
      <c r="P102" s="47">
        <f>IF(AND(E102='Povolené hodnoty'!$B$4,F102=10),H102+K102,"")</f>
      </c>
      <c r="Q102" s="49">
        <f>IF(AND(E102='Povolené hodnoty'!$B$4,F102=9),H102+K102,"")</f>
      </c>
      <c r="R102" s="47">
        <f>IF(AND(E102&lt;&gt;'Povolené hodnoty'!$B$4,F102=2),G102+J102,"")</f>
      </c>
      <c r="S102" s="48">
        <f>IF(AND(E102&lt;&gt;'Povolené hodnoty'!$B$4,F102=3),G102+J102,"")</f>
      </c>
      <c r="T102" s="48">
        <f>IF(AND(E102&lt;&gt;'Povolené hodnoty'!$B$4,F102=4),G102+J102,"")</f>
      </c>
      <c r="U102" s="48">
        <f>IF(AND(E102&lt;&gt;'Povolené hodnoty'!$B$4,OR(F102="5a",F102="5b")),G102+J102,"")</f>
      </c>
      <c r="V102" s="48">
        <f>IF(AND(E102&lt;&gt;'Povolené hodnoty'!$B$4,F102=6),G102+J102,"")</f>
      </c>
      <c r="W102" s="49">
        <f>IF(AND(E102&lt;&gt;'Povolené hodnoty'!$B$4,F102=7),G102+J102,"")</f>
      </c>
      <c r="X102" s="47">
        <f>IF(AND(E102&lt;&gt;'Povolené hodnoty'!$B$4,F102=10),H102+K102,"")</f>
      </c>
      <c r="Y102" s="48">
        <f>IF(AND(E102&lt;&gt;'Povolené hodnoty'!$B$4,F102=11),H102+K102,"")</f>
      </c>
      <c r="Z102" s="48">
        <f>IF(AND(E102&lt;&gt;'Povolené hodnoty'!$B$4,F102=12),H102+K102,"")</f>
      </c>
      <c r="AA102" s="49">
        <f>IF(AND(E102&lt;&gt;'Povolené hodnoty'!$B$4,F102=13),H102+K102,"")</f>
      </c>
    </row>
    <row r="103" spans="1:27" ht="12.75">
      <c r="A103" s="86">
        <f t="shared" si="7"/>
        <v>98</v>
      </c>
      <c r="B103" s="90"/>
      <c r="C103" s="91"/>
      <c r="D103" s="80"/>
      <c r="E103" s="81"/>
      <c r="F103" s="82"/>
      <c r="G103" s="83"/>
      <c r="H103" s="84"/>
      <c r="I103" s="49">
        <f t="shared" si="8"/>
        <v>3625</v>
      </c>
      <c r="J103" s="163"/>
      <c r="K103" s="164"/>
      <c r="L103" s="165">
        <f t="shared" si="9"/>
        <v>10882</v>
      </c>
      <c r="M103" s="50">
        <f t="shared" si="10"/>
        <v>98</v>
      </c>
      <c r="N103" s="47">
        <f>IF(AND(E103='Povolené hodnoty'!$B$4,F103=2),G103+J103,"")</f>
      </c>
      <c r="O103" s="49">
        <f>IF(AND(E103='Povolené hodnoty'!$B$4,F103=1),G103+J103,"")</f>
      </c>
      <c r="P103" s="47">
        <f>IF(AND(E103='Povolené hodnoty'!$B$4,F103=10),H103+K103,"")</f>
      </c>
      <c r="Q103" s="49">
        <f>IF(AND(E103='Povolené hodnoty'!$B$4,F103=9),H103+K103,"")</f>
      </c>
      <c r="R103" s="47">
        <f>IF(AND(E103&lt;&gt;'Povolené hodnoty'!$B$4,F103=2),G103+J103,"")</f>
      </c>
      <c r="S103" s="48">
        <f>IF(AND(E103&lt;&gt;'Povolené hodnoty'!$B$4,F103=3),G103+J103,"")</f>
      </c>
      <c r="T103" s="48">
        <f>IF(AND(E103&lt;&gt;'Povolené hodnoty'!$B$4,F103=4),G103+J103,"")</f>
      </c>
      <c r="U103" s="48">
        <f>IF(AND(E103&lt;&gt;'Povolené hodnoty'!$B$4,OR(F103="5a",F103="5b")),G103+J103,"")</f>
      </c>
      <c r="V103" s="48">
        <f>IF(AND(E103&lt;&gt;'Povolené hodnoty'!$B$4,F103=6),G103+J103,"")</f>
      </c>
      <c r="W103" s="49">
        <f>IF(AND(E103&lt;&gt;'Povolené hodnoty'!$B$4,F103=7),G103+J103,"")</f>
      </c>
      <c r="X103" s="47">
        <f>IF(AND(E103&lt;&gt;'Povolené hodnoty'!$B$4,F103=10),H103+K103,"")</f>
      </c>
      <c r="Y103" s="48">
        <f>IF(AND(E103&lt;&gt;'Povolené hodnoty'!$B$4,F103=11),H103+K103,"")</f>
      </c>
      <c r="Z103" s="48">
        <f>IF(AND(E103&lt;&gt;'Povolené hodnoty'!$B$4,F103=12),H103+K103,"")</f>
      </c>
      <c r="AA103" s="49">
        <f>IF(AND(E103&lt;&gt;'Povolené hodnoty'!$B$4,F103=13),H103+K103,"")</f>
      </c>
    </row>
    <row r="104" spans="1:27" ht="12.75">
      <c r="A104" s="86">
        <f t="shared" si="7"/>
        <v>99</v>
      </c>
      <c r="B104" s="90"/>
      <c r="C104" s="91"/>
      <c r="D104" s="80"/>
      <c r="E104" s="81"/>
      <c r="F104" s="82"/>
      <c r="G104" s="83"/>
      <c r="H104" s="84"/>
      <c r="I104" s="49">
        <f t="shared" si="8"/>
        <v>3625</v>
      </c>
      <c r="J104" s="163"/>
      <c r="K104" s="164"/>
      <c r="L104" s="165">
        <f t="shared" si="9"/>
        <v>10882</v>
      </c>
      <c r="M104" s="50">
        <f t="shared" si="10"/>
        <v>99</v>
      </c>
      <c r="N104" s="47">
        <f>IF(AND(E104='Povolené hodnoty'!$B$4,F104=2),G104+J104,"")</f>
      </c>
      <c r="O104" s="49">
        <f>IF(AND(E104='Povolené hodnoty'!$B$4,F104=1),G104+J104,"")</f>
      </c>
      <c r="P104" s="47">
        <f>IF(AND(E104='Povolené hodnoty'!$B$4,F104=10),H104+K104,"")</f>
      </c>
      <c r="Q104" s="49">
        <f>IF(AND(E104='Povolené hodnoty'!$B$4,F104=9),H104+K104,"")</f>
      </c>
      <c r="R104" s="47">
        <f>IF(AND(E104&lt;&gt;'Povolené hodnoty'!$B$4,F104=2),G104+J104,"")</f>
      </c>
      <c r="S104" s="48">
        <f>IF(AND(E104&lt;&gt;'Povolené hodnoty'!$B$4,F104=3),G104+J104,"")</f>
      </c>
      <c r="T104" s="48">
        <f>IF(AND(E104&lt;&gt;'Povolené hodnoty'!$B$4,F104=4),G104+J104,"")</f>
      </c>
      <c r="U104" s="48">
        <f>IF(AND(E104&lt;&gt;'Povolené hodnoty'!$B$4,OR(F104="5a",F104="5b")),G104+J104,"")</f>
      </c>
      <c r="V104" s="48">
        <f>IF(AND(E104&lt;&gt;'Povolené hodnoty'!$B$4,F104=6),G104+J104,"")</f>
      </c>
      <c r="W104" s="49">
        <f>IF(AND(E104&lt;&gt;'Povolené hodnoty'!$B$4,F104=7),G104+J104,"")</f>
      </c>
      <c r="X104" s="47">
        <f>IF(AND(E104&lt;&gt;'Povolené hodnoty'!$B$4,F104=10),H104+K104,"")</f>
      </c>
      <c r="Y104" s="48">
        <f>IF(AND(E104&lt;&gt;'Povolené hodnoty'!$B$4,F104=11),H104+K104,"")</f>
      </c>
      <c r="Z104" s="48">
        <f>IF(AND(E104&lt;&gt;'Povolené hodnoty'!$B$4,F104=12),H104+K104,"")</f>
      </c>
      <c r="AA104" s="49">
        <f>IF(AND(E104&lt;&gt;'Povolené hodnoty'!$B$4,F104=13),H104+K104,"")</f>
      </c>
    </row>
    <row r="105" spans="1:27" ht="12.75">
      <c r="A105" s="86">
        <f t="shared" si="7"/>
        <v>100</v>
      </c>
      <c r="B105" s="90"/>
      <c r="C105" s="91"/>
      <c r="D105" s="80"/>
      <c r="E105" s="81"/>
      <c r="F105" s="82"/>
      <c r="G105" s="83"/>
      <c r="H105" s="84"/>
      <c r="I105" s="49">
        <f t="shared" si="8"/>
        <v>3625</v>
      </c>
      <c r="J105" s="163"/>
      <c r="K105" s="164"/>
      <c r="L105" s="165">
        <f t="shared" si="9"/>
        <v>10882</v>
      </c>
      <c r="M105" s="50">
        <f t="shared" si="10"/>
        <v>100</v>
      </c>
      <c r="N105" s="47">
        <f>IF(AND(E105='Povolené hodnoty'!$B$4,F105=2),G105+J105,"")</f>
      </c>
      <c r="O105" s="49">
        <f>IF(AND(E105='Povolené hodnoty'!$B$4,F105=1),G105+J105,"")</f>
      </c>
      <c r="P105" s="47">
        <f>IF(AND(E105='Povolené hodnoty'!$B$4,F105=10),H105+K105,"")</f>
      </c>
      <c r="Q105" s="49">
        <f>IF(AND(E105='Povolené hodnoty'!$B$4,F105=9),H105+K105,"")</f>
      </c>
      <c r="R105" s="47">
        <f>IF(AND(E105&lt;&gt;'Povolené hodnoty'!$B$4,F105=2),G105+J105,"")</f>
      </c>
      <c r="S105" s="48">
        <f>IF(AND(E105&lt;&gt;'Povolené hodnoty'!$B$4,F105=3),G105+J105,"")</f>
      </c>
      <c r="T105" s="48">
        <f>IF(AND(E105&lt;&gt;'Povolené hodnoty'!$B$4,F105=4),G105+J105,"")</f>
      </c>
      <c r="U105" s="48">
        <f>IF(AND(E105&lt;&gt;'Povolené hodnoty'!$B$4,OR(F105="5a",F105="5b")),G105+J105,"")</f>
      </c>
      <c r="V105" s="48">
        <f>IF(AND(E105&lt;&gt;'Povolené hodnoty'!$B$4,F105=6),G105+J105,"")</f>
      </c>
      <c r="W105" s="49">
        <f>IF(AND(E105&lt;&gt;'Povolené hodnoty'!$B$4,F105=7),G105+J105,"")</f>
      </c>
      <c r="X105" s="47">
        <f>IF(AND(E105&lt;&gt;'Povolené hodnoty'!$B$4,F105=10),H105+K105,"")</f>
      </c>
      <c r="Y105" s="48">
        <f>IF(AND(E105&lt;&gt;'Povolené hodnoty'!$B$4,F105=11),H105+K105,"")</f>
      </c>
      <c r="Z105" s="48">
        <f>IF(AND(E105&lt;&gt;'Povolené hodnoty'!$B$4,F105=12),H105+K105,"")</f>
      </c>
      <c r="AA105" s="49">
        <f>IF(AND(E105&lt;&gt;'Povolené hodnoty'!$B$4,F105=13),H105+K105,"")</f>
      </c>
    </row>
    <row r="106" spans="1:27" ht="12.75">
      <c r="A106" s="86">
        <f t="shared" si="7"/>
        <v>101</v>
      </c>
      <c r="B106" s="90"/>
      <c r="C106" s="91"/>
      <c r="D106" s="80"/>
      <c r="E106" s="81"/>
      <c r="F106" s="82"/>
      <c r="G106" s="83"/>
      <c r="H106" s="84"/>
      <c r="I106" s="49">
        <f t="shared" si="8"/>
        <v>3625</v>
      </c>
      <c r="J106" s="163"/>
      <c r="K106" s="164"/>
      <c r="L106" s="165">
        <f t="shared" si="9"/>
        <v>10882</v>
      </c>
      <c r="M106" s="50">
        <f t="shared" si="10"/>
        <v>101</v>
      </c>
      <c r="N106" s="47">
        <f>IF(AND(E106='Povolené hodnoty'!$B$4,F106=2),G106+J106,"")</f>
      </c>
      <c r="O106" s="49">
        <f>IF(AND(E106='Povolené hodnoty'!$B$4,F106=1),G106+J106,"")</f>
      </c>
      <c r="P106" s="47">
        <f>IF(AND(E106='Povolené hodnoty'!$B$4,F106=10),H106+K106,"")</f>
      </c>
      <c r="Q106" s="49">
        <f>IF(AND(E106='Povolené hodnoty'!$B$4,F106=9),H106+K106,"")</f>
      </c>
      <c r="R106" s="47">
        <f>IF(AND(E106&lt;&gt;'Povolené hodnoty'!$B$4,F106=2),G106+J106,"")</f>
      </c>
      <c r="S106" s="48">
        <f>IF(AND(E106&lt;&gt;'Povolené hodnoty'!$B$4,F106=3),G106+J106,"")</f>
      </c>
      <c r="T106" s="48">
        <f>IF(AND(E106&lt;&gt;'Povolené hodnoty'!$B$4,F106=4),G106+J106,"")</f>
      </c>
      <c r="U106" s="48">
        <f>IF(AND(E106&lt;&gt;'Povolené hodnoty'!$B$4,OR(F106="5a",F106="5b")),G106+J106,"")</f>
      </c>
      <c r="V106" s="48">
        <f>IF(AND(E106&lt;&gt;'Povolené hodnoty'!$B$4,F106=6),G106+J106,"")</f>
      </c>
      <c r="W106" s="49">
        <f>IF(AND(E106&lt;&gt;'Povolené hodnoty'!$B$4,F106=7),G106+J106,"")</f>
      </c>
      <c r="X106" s="47">
        <f>IF(AND(E106&lt;&gt;'Povolené hodnoty'!$B$4,F106=10),H106+K106,"")</f>
      </c>
      <c r="Y106" s="48">
        <f>IF(AND(E106&lt;&gt;'Povolené hodnoty'!$B$4,F106=11),H106+K106,"")</f>
      </c>
      <c r="Z106" s="48">
        <f>IF(AND(E106&lt;&gt;'Povolené hodnoty'!$B$4,F106=12),H106+K106,"")</f>
      </c>
      <c r="AA106" s="49">
        <f>IF(AND(E106&lt;&gt;'Povolené hodnoty'!$B$4,F106=13),H106+K106,"")</f>
      </c>
    </row>
    <row r="107" spans="1:27" ht="12.75">
      <c r="A107" s="86">
        <f t="shared" si="7"/>
        <v>102</v>
      </c>
      <c r="B107" s="90"/>
      <c r="C107" s="91"/>
      <c r="D107" s="80"/>
      <c r="E107" s="81"/>
      <c r="F107" s="82"/>
      <c r="G107" s="83"/>
      <c r="H107" s="84"/>
      <c r="I107" s="49">
        <f t="shared" si="8"/>
        <v>3625</v>
      </c>
      <c r="J107" s="163"/>
      <c r="K107" s="164"/>
      <c r="L107" s="165">
        <f t="shared" si="9"/>
        <v>10882</v>
      </c>
      <c r="M107" s="50">
        <f t="shared" si="10"/>
        <v>102</v>
      </c>
      <c r="N107" s="47">
        <f>IF(AND(E107='Povolené hodnoty'!$B$4,F107=2),G107+J107,"")</f>
      </c>
      <c r="O107" s="49">
        <f>IF(AND(E107='Povolené hodnoty'!$B$4,F107=1),G107+J107,"")</f>
      </c>
      <c r="P107" s="47">
        <f>IF(AND(E107='Povolené hodnoty'!$B$4,F107=10),H107+K107,"")</f>
      </c>
      <c r="Q107" s="49">
        <f>IF(AND(E107='Povolené hodnoty'!$B$4,F107=9),H107+K107,"")</f>
      </c>
      <c r="R107" s="47">
        <f>IF(AND(E107&lt;&gt;'Povolené hodnoty'!$B$4,F107=2),G107+J107,"")</f>
      </c>
      <c r="S107" s="48">
        <f>IF(AND(E107&lt;&gt;'Povolené hodnoty'!$B$4,F107=3),G107+J107,"")</f>
      </c>
      <c r="T107" s="48">
        <f>IF(AND(E107&lt;&gt;'Povolené hodnoty'!$B$4,F107=4),G107+J107,"")</f>
      </c>
      <c r="U107" s="48">
        <f>IF(AND(E107&lt;&gt;'Povolené hodnoty'!$B$4,OR(F107="5a",F107="5b")),G107+J107,"")</f>
      </c>
      <c r="V107" s="48">
        <f>IF(AND(E107&lt;&gt;'Povolené hodnoty'!$B$4,F107=6),G107+J107,"")</f>
      </c>
      <c r="W107" s="49">
        <f>IF(AND(E107&lt;&gt;'Povolené hodnoty'!$B$4,F107=7),G107+J107,"")</f>
      </c>
      <c r="X107" s="47">
        <f>IF(AND(E107&lt;&gt;'Povolené hodnoty'!$B$4,F107=10),H107+K107,"")</f>
      </c>
      <c r="Y107" s="48">
        <f>IF(AND(E107&lt;&gt;'Povolené hodnoty'!$B$4,F107=11),H107+K107,"")</f>
      </c>
      <c r="Z107" s="48">
        <f>IF(AND(E107&lt;&gt;'Povolené hodnoty'!$B$4,F107=12),H107+K107,"")</f>
      </c>
      <c r="AA107" s="49">
        <f>IF(AND(E107&lt;&gt;'Povolené hodnoty'!$B$4,F107=13),H107+K107,"")</f>
      </c>
    </row>
    <row r="108" spans="1:27" ht="12.75">
      <c r="A108" s="86">
        <f t="shared" si="7"/>
        <v>103</v>
      </c>
      <c r="B108" s="90"/>
      <c r="C108" s="91"/>
      <c r="D108" s="80"/>
      <c r="E108" s="81"/>
      <c r="F108" s="82"/>
      <c r="G108" s="83"/>
      <c r="H108" s="84"/>
      <c r="I108" s="49">
        <f t="shared" si="8"/>
        <v>3625</v>
      </c>
      <c r="J108" s="163"/>
      <c r="K108" s="164"/>
      <c r="L108" s="165">
        <f t="shared" si="9"/>
        <v>10882</v>
      </c>
      <c r="M108" s="50">
        <f t="shared" si="10"/>
        <v>103</v>
      </c>
      <c r="N108" s="47">
        <f>IF(AND(E108='Povolené hodnoty'!$B$4,F108=2),G108+J108,"")</f>
      </c>
      <c r="O108" s="49">
        <f>IF(AND(E108='Povolené hodnoty'!$B$4,F108=1),G108+J108,"")</f>
      </c>
      <c r="P108" s="47">
        <f>IF(AND(E108='Povolené hodnoty'!$B$4,F108=10),H108+K108,"")</f>
      </c>
      <c r="Q108" s="49">
        <f>IF(AND(E108='Povolené hodnoty'!$B$4,F108=9),H108+K108,"")</f>
      </c>
      <c r="R108" s="47">
        <f>IF(AND(E108&lt;&gt;'Povolené hodnoty'!$B$4,F108=2),G108+J108,"")</f>
      </c>
      <c r="S108" s="48">
        <f>IF(AND(E108&lt;&gt;'Povolené hodnoty'!$B$4,F108=3),G108+J108,"")</f>
      </c>
      <c r="T108" s="48">
        <f>IF(AND(E108&lt;&gt;'Povolené hodnoty'!$B$4,F108=4),G108+J108,"")</f>
      </c>
      <c r="U108" s="48">
        <f>IF(AND(E108&lt;&gt;'Povolené hodnoty'!$B$4,OR(F108="5a",F108="5b")),G108+J108,"")</f>
      </c>
      <c r="V108" s="48">
        <f>IF(AND(E108&lt;&gt;'Povolené hodnoty'!$B$4,F108=6),G108+J108,"")</f>
      </c>
      <c r="W108" s="49">
        <f>IF(AND(E108&lt;&gt;'Povolené hodnoty'!$B$4,F108=7),G108+J108,"")</f>
      </c>
      <c r="X108" s="47">
        <f>IF(AND(E108&lt;&gt;'Povolené hodnoty'!$B$4,F108=10),H108+K108,"")</f>
      </c>
      <c r="Y108" s="48">
        <f>IF(AND(E108&lt;&gt;'Povolené hodnoty'!$B$4,F108=11),H108+K108,"")</f>
      </c>
      <c r="Z108" s="48">
        <f>IF(AND(E108&lt;&gt;'Povolené hodnoty'!$B$4,F108=12),H108+K108,"")</f>
      </c>
      <c r="AA108" s="49">
        <f>IF(AND(E108&lt;&gt;'Povolené hodnoty'!$B$4,F108=13),H108+K108,"")</f>
      </c>
    </row>
    <row r="109" spans="1:27" ht="12.75">
      <c r="A109" s="86">
        <f aca="true" t="shared" si="11" ref="A109:A172">A108+1</f>
        <v>104</v>
      </c>
      <c r="B109" s="90"/>
      <c r="C109" s="91"/>
      <c r="D109" s="80"/>
      <c r="E109" s="81"/>
      <c r="F109" s="82"/>
      <c r="G109" s="83"/>
      <c r="H109" s="84"/>
      <c r="I109" s="49">
        <f aca="true" t="shared" si="12" ref="I109:I172">I108+G109-H109</f>
        <v>3625</v>
      </c>
      <c r="J109" s="163"/>
      <c r="K109" s="164"/>
      <c r="L109" s="165">
        <f aca="true" t="shared" si="13" ref="L109:L172">L108+J109-K109</f>
        <v>10882</v>
      </c>
      <c r="M109" s="50">
        <f aca="true" t="shared" si="14" ref="M109:M172">A109</f>
        <v>104</v>
      </c>
      <c r="N109" s="47">
        <f>IF(AND(E109='Povolené hodnoty'!$B$4,F109=2),G109+J109,"")</f>
      </c>
      <c r="O109" s="49">
        <f>IF(AND(E109='Povolené hodnoty'!$B$4,F109=1),G109+J109,"")</f>
      </c>
      <c r="P109" s="47">
        <f>IF(AND(E109='Povolené hodnoty'!$B$4,F109=10),H109+K109,"")</f>
      </c>
      <c r="Q109" s="49">
        <f>IF(AND(E109='Povolené hodnoty'!$B$4,F109=9),H109+K109,"")</f>
      </c>
      <c r="R109" s="47">
        <f>IF(AND(E109&lt;&gt;'Povolené hodnoty'!$B$4,F109=2),G109+J109,"")</f>
      </c>
      <c r="S109" s="48">
        <f>IF(AND(E109&lt;&gt;'Povolené hodnoty'!$B$4,F109=3),G109+J109,"")</f>
      </c>
      <c r="T109" s="48">
        <f>IF(AND(E109&lt;&gt;'Povolené hodnoty'!$B$4,F109=4),G109+J109,"")</f>
      </c>
      <c r="U109" s="48">
        <f>IF(AND(E109&lt;&gt;'Povolené hodnoty'!$B$4,OR(F109="5a",F109="5b")),G109+J109,"")</f>
      </c>
      <c r="V109" s="48">
        <f>IF(AND(E109&lt;&gt;'Povolené hodnoty'!$B$4,F109=6),G109+J109,"")</f>
      </c>
      <c r="W109" s="49">
        <f>IF(AND(E109&lt;&gt;'Povolené hodnoty'!$B$4,F109=7),G109+J109,"")</f>
      </c>
      <c r="X109" s="47">
        <f>IF(AND(E109&lt;&gt;'Povolené hodnoty'!$B$4,F109=10),H109+K109,"")</f>
      </c>
      <c r="Y109" s="48">
        <f>IF(AND(E109&lt;&gt;'Povolené hodnoty'!$B$4,F109=11),H109+K109,"")</f>
      </c>
      <c r="Z109" s="48">
        <f>IF(AND(E109&lt;&gt;'Povolené hodnoty'!$B$4,F109=12),H109+K109,"")</f>
      </c>
      <c r="AA109" s="49">
        <f>IF(AND(E109&lt;&gt;'Povolené hodnoty'!$B$4,F109=13),H109+K109,"")</f>
      </c>
    </row>
    <row r="110" spans="1:27" ht="12.75">
      <c r="A110" s="86">
        <f t="shared" si="11"/>
        <v>105</v>
      </c>
      <c r="B110" s="90"/>
      <c r="C110" s="91"/>
      <c r="D110" s="80"/>
      <c r="E110" s="81"/>
      <c r="F110" s="82"/>
      <c r="G110" s="83"/>
      <c r="H110" s="84"/>
      <c r="I110" s="49">
        <f t="shared" si="12"/>
        <v>3625</v>
      </c>
      <c r="J110" s="163"/>
      <c r="K110" s="164"/>
      <c r="L110" s="165">
        <f t="shared" si="13"/>
        <v>10882</v>
      </c>
      <c r="M110" s="50">
        <f t="shared" si="14"/>
        <v>105</v>
      </c>
      <c r="N110" s="47">
        <f>IF(AND(E110='Povolené hodnoty'!$B$4,F110=2),G110+J110,"")</f>
      </c>
      <c r="O110" s="49">
        <f>IF(AND(E110='Povolené hodnoty'!$B$4,F110=1),G110+J110,"")</f>
      </c>
      <c r="P110" s="47">
        <f>IF(AND(E110='Povolené hodnoty'!$B$4,F110=10),H110+K110,"")</f>
      </c>
      <c r="Q110" s="49">
        <f>IF(AND(E110='Povolené hodnoty'!$B$4,F110=9),H110+K110,"")</f>
      </c>
      <c r="R110" s="47">
        <f>IF(AND(E110&lt;&gt;'Povolené hodnoty'!$B$4,F110=2),G110+J110,"")</f>
      </c>
      <c r="S110" s="48">
        <f>IF(AND(E110&lt;&gt;'Povolené hodnoty'!$B$4,F110=3),G110+J110,"")</f>
      </c>
      <c r="T110" s="48">
        <f>IF(AND(E110&lt;&gt;'Povolené hodnoty'!$B$4,F110=4),G110+J110,"")</f>
      </c>
      <c r="U110" s="48">
        <f>IF(AND(E110&lt;&gt;'Povolené hodnoty'!$B$4,OR(F110="5a",F110="5b")),G110+J110,"")</f>
      </c>
      <c r="V110" s="48">
        <f>IF(AND(E110&lt;&gt;'Povolené hodnoty'!$B$4,F110=6),G110+J110,"")</f>
      </c>
      <c r="W110" s="49">
        <f>IF(AND(E110&lt;&gt;'Povolené hodnoty'!$B$4,F110=7),G110+J110,"")</f>
      </c>
      <c r="X110" s="47">
        <f>IF(AND(E110&lt;&gt;'Povolené hodnoty'!$B$4,F110=10),H110+K110,"")</f>
      </c>
      <c r="Y110" s="48">
        <f>IF(AND(E110&lt;&gt;'Povolené hodnoty'!$B$4,F110=11),H110+K110,"")</f>
      </c>
      <c r="Z110" s="48">
        <f>IF(AND(E110&lt;&gt;'Povolené hodnoty'!$B$4,F110=12),H110+K110,"")</f>
      </c>
      <c r="AA110" s="49">
        <f>IF(AND(E110&lt;&gt;'Povolené hodnoty'!$B$4,F110=13),H110+K110,"")</f>
      </c>
    </row>
    <row r="111" spans="1:27" ht="12.75">
      <c r="A111" s="86">
        <f t="shared" si="11"/>
        <v>106</v>
      </c>
      <c r="B111" s="90"/>
      <c r="C111" s="91"/>
      <c r="D111" s="80"/>
      <c r="E111" s="81"/>
      <c r="F111" s="82"/>
      <c r="G111" s="83"/>
      <c r="H111" s="84"/>
      <c r="I111" s="49">
        <f t="shared" si="12"/>
        <v>3625</v>
      </c>
      <c r="J111" s="163"/>
      <c r="K111" s="164"/>
      <c r="L111" s="165">
        <f t="shared" si="13"/>
        <v>10882</v>
      </c>
      <c r="M111" s="50">
        <f t="shared" si="14"/>
        <v>106</v>
      </c>
      <c r="N111" s="47">
        <f>IF(AND(E111='Povolené hodnoty'!$B$4,F111=2),G111+J111,"")</f>
      </c>
      <c r="O111" s="49">
        <f>IF(AND(E111='Povolené hodnoty'!$B$4,F111=1),G111+J111,"")</f>
      </c>
      <c r="P111" s="47">
        <f>IF(AND(E111='Povolené hodnoty'!$B$4,F111=10),H111+K111,"")</f>
      </c>
      <c r="Q111" s="49">
        <f>IF(AND(E111='Povolené hodnoty'!$B$4,F111=9),H111+K111,"")</f>
      </c>
      <c r="R111" s="47">
        <f>IF(AND(E111&lt;&gt;'Povolené hodnoty'!$B$4,F111=2),G111+J111,"")</f>
      </c>
      <c r="S111" s="48">
        <f>IF(AND(E111&lt;&gt;'Povolené hodnoty'!$B$4,F111=3),G111+J111,"")</f>
      </c>
      <c r="T111" s="48">
        <f>IF(AND(E111&lt;&gt;'Povolené hodnoty'!$B$4,F111=4),G111+J111,"")</f>
      </c>
      <c r="U111" s="48">
        <f>IF(AND(E111&lt;&gt;'Povolené hodnoty'!$B$4,OR(F111="5a",F111="5b")),G111+J111,"")</f>
      </c>
      <c r="V111" s="48">
        <f>IF(AND(E111&lt;&gt;'Povolené hodnoty'!$B$4,F111=6),G111+J111,"")</f>
      </c>
      <c r="W111" s="49">
        <f>IF(AND(E111&lt;&gt;'Povolené hodnoty'!$B$4,F111=7),G111+J111,"")</f>
      </c>
      <c r="X111" s="47">
        <f>IF(AND(E111&lt;&gt;'Povolené hodnoty'!$B$4,F111=10),H111+K111,"")</f>
      </c>
      <c r="Y111" s="48">
        <f>IF(AND(E111&lt;&gt;'Povolené hodnoty'!$B$4,F111=11),H111+K111,"")</f>
      </c>
      <c r="Z111" s="48">
        <f>IF(AND(E111&lt;&gt;'Povolené hodnoty'!$B$4,F111=12),H111+K111,"")</f>
      </c>
      <c r="AA111" s="49">
        <f>IF(AND(E111&lt;&gt;'Povolené hodnoty'!$B$4,F111=13),H111+K111,"")</f>
      </c>
    </row>
    <row r="112" spans="1:27" ht="12.75">
      <c r="A112" s="86">
        <f t="shared" si="11"/>
        <v>107</v>
      </c>
      <c r="B112" s="90"/>
      <c r="C112" s="91"/>
      <c r="D112" s="80"/>
      <c r="E112" s="81"/>
      <c r="F112" s="82"/>
      <c r="G112" s="83"/>
      <c r="H112" s="84"/>
      <c r="I112" s="49">
        <f t="shared" si="12"/>
        <v>3625</v>
      </c>
      <c r="J112" s="163"/>
      <c r="K112" s="164"/>
      <c r="L112" s="165">
        <f t="shared" si="13"/>
        <v>10882</v>
      </c>
      <c r="M112" s="50">
        <f t="shared" si="14"/>
        <v>107</v>
      </c>
      <c r="N112" s="47">
        <f>IF(AND(E112='Povolené hodnoty'!$B$4,F112=2),G112+J112,"")</f>
      </c>
      <c r="O112" s="49">
        <f>IF(AND(E112='Povolené hodnoty'!$B$4,F112=1),G112+J112,"")</f>
      </c>
      <c r="P112" s="47">
        <f>IF(AND(E112='Povolené hodnoty'!$B$4,F112=10),H112+K112,"")</f>
      </c>
      <c r="Q112" s="49">
        <f>IF(AND(E112='Povolené hodnoty'!$B$4,F112=9),H112+K112,"")</f>
      </c>
      <c r="R112" s="47">
        <f>IF(AND(E112&lt;&gt;'Povolené hodnoty'!$B$4,F112=2),G112+J112,"")</f>
      </c>
      <c r="S112" s="48">
        <f>IF(AND(E112&lt;&gt;'Povolené hodnoty'!$B$4,F112=3),G112+J112,"")</f>
      </c>
      <c r="T112" s="48">
        <f>IF(AND(E112&lt;&gt;'Povolené hodnoty'!$B$4,F112=4),G112+J112,"")</f>
      </c>
      <c r="U112" s="48">
        <f>IF(AND(E112&lt;&gt;'Povolené hodnoty'!$B$4,OR(F112="5a",F112="5b")),G112+J112,"")</f>
      </c>
      <c r="V112" s="48">
        <f>IF(AND(E112&lt;&gt;'Povolené hodnoty'!$B$4,F112=6),G112+J112,"")</f>
      </c>
      <c r="W112" s="49">
        <f>IF(AND(E112&lt;&gt;'Povolené hodnoty'!$B$4,F112=7),G112+J112,"")</f>
      </c>
      <c r="X112" s="47">
        <f>IF(AND(E112&lt;&gt;'Povolené hodnoty'!$B$4,F112=10),H112+K112,"")</f>
      </c>
      <c r="Y112" s="48">
        <f>IF(AND(E112&lt;&gt;'Povolené hodnoty'!$B$4,F112=11),H112+K112,"")</f>
      </c>
      <c r="Z112" s="48">
        <f>IF(AND(E112&lt;&gt;'Povolené hodnoty'!$B$4,F112=12),H112+K112,"")</f>
      </c>
      <c r="AA112" s="49">
        <f>IF(AND(E112&lt;&gt;'Povolené hodnoty'!$B$4,F112=13),H112+K112,"")</f>
      </c>
    </row>
    <row r="113" spans="1:27" ht="12.75">
      <c r="A113" s="86">
        <f t="shared" si="11"/>
        <v>108</v>
      </c>
      <c r="B113" s="90"/>
      <c r="C113" s="91"/>
      <c r="D113" s="80"/>
      <c r="E113" s="81"/>
      <c r="F113" s="82"/>
      <c r="G113" s="83"/>
      <c r="H113" s="84"/>
      <c r="I113" s="49">
        <f t="shared" si="12"/>
        <v>3625</v>
      </c>
      <c r="J113" s="163"/>
      <c r="K113" s="164"/>
      <c r="L113" s="165">
        <f t="shared" si="13"/>
        <v>10882</v>
      </c>
      <c r="M113" s="50">
        <f t="shared" si="14"/>
        <v>108</v>
      </c>
      <c r="N113" s="47">
        <f>IF(AND(E113='Povolené hodnoty'!$B$4,F113=2),G113+J113,"")</f>
      </c>
      <c r="O113" s="49">
        <f>IF(AND(E113='Povolené hodnoty'!$B$4,F113=1),G113+J113,"")</f>
      </c>
      <c r="P113" s="47">
        <f>IF(AND(E113='Povolené hodnoty'!$B$4,F113=10),H113+K113,"")</f>
      </c>
      <c r="Q113" s="49">
        <f>IF(AND(E113='Povolené hodnoty'!$B$4,F113=9),H113+K113,"")</f>
      </c>
      <c r="R113" s="47">
        <f>IF(AND(E113&lt;&gt;'Povolené hodnoty'!$B$4,F113=2),G113+J113,"")</f>
      </c>
      <c r="S113" s="48">
        <f>IF(AND(E113&lt;&gt;'Povolené hodnoty'!$B$4,F113=3),G113+J113,"")</f>
      </c>
      <c r="T113" s="48">
        <f>IF(AND(E113&lt;&gt;'Povolené hodnoty'!$B$4,F113=4),G113+J113,"")</f>
      </c>
      <c r="U113" s="48">
        <f>IF(AND(E113&lt;&gt;'Povolené hodnoty'!$B$4,OR(F113="5a",F113="5b")),G113+J113,"")</f>
      </c>
      <c r="V113" s="48">
        <f>IF(AND(E113&lt;&gt;'Povolené hodnoty'!$B$4,F113=6),G113+J113,"")</f>
      </c>
      <c r="W113" s="49">
        <f>IF(AND(E113&lt;&gt;'Povolené hodnoty'!$B$4,F113=7),G113+J113,"")</f>
      </c>
      <c r="X113" s="47">
        <f>IF(AND(E113&lt;&gt;'Povolené hodnoty'!$B$4,F113=10),H113+K113,"")</f>
      </c>
      <c r="Y113" s="48">
        <f>IF(AND(E113&lt;&gt;'Povolené hodnoty'!$B$4,F113=11),H113+K113,"")</f>
      </c>
      <c r="Z113" s="48">
        <f>IF(AND(E113&lt;&gt;'Povolené hodnoty'!$B$4,F113=12),H113+K113,"")</f>
      </c>
      <c r="AA113" s="49">
        <f>IF(AND(E113&lt;&gt;'Povolené hodnoty'!$B$4,F113=13),H113+K113,"")</f>
      </c>
    </row>
    <row r="114" spans="1:27" ht="12.75">
      <c r="A114" s="86">
        <f t="shared" si="11"/>
        <v>109</v>
      </c>
      <c r="B114" s="90"/>
      <c r="C114" s="91"/>
      <c r="D114" s="80"/>
      <c r="E114" s="81"/>
      <c r="F114" s="82"/>
      <c r="G114" s="83"/>
      <c r="H114" s="84"/>
      <c r="I114" s="49">
        <f t="shared" si="12"/>
        <v>3625</v>
      </c>
      <c r="J114" s="163"/>
      <c r="K114" s="164"/>
      <c r="L114" s="165">
        <f t="shared" si="13"/>
        <v>10882</v>
      </c>
      <c r="M114" s="50">
        <f t="shared" si="14"/>
        <v>109</v>
      </c>
      <c r="N114" s="47">
        <f>IF(AND(E114='Povolené hodnoty'!$B$4,F114=2),G114+J114,"")</f>
      </c>
      <c r="O114" s="49">
        <f>IF(AND(E114='Povolené hodnoty'!$B$4,F114=1),G114+J114,"")</f>
      </c>
      <c r="P114" s="47">
        <f>IF(AND(E114='Povolené hodnoty'!$B$4,F114=10),H114+K114,"")</f>
      </c>
      <c r="Q114" s="49">
        <f>IF(AND(E114='Povolené hodnoty'!$B$4,F114=9),H114+K114,"")</f>
      </c>
      <c r="R114" s="47">
        <f>IF(AND(E114&lt;&gt;'Povolené hodnoty'!$B$4,F114=2),G114+J114,"")</f>
      </c>
      <c r="S114" s="48">
        <f>IF(AND(E114&lt;&gt;'Povolené hodnoty'!$B$4,F114=3),G114+J114,"")</f>
      </c>
      <c r="T114" s="48">
        <f>IF(AND(E114&lt;&gt;'Povolené hodnoty'!$B$4,F114=4),G114+J114,"")</f>
      </c>
      <c r="U114" s="48">
        <f>IF(AND(E114&lt;&gt;'Povolené hodnoty'!$B$4,OR(F114="5a",F114="5b")),G114+J114,"")</f>
      </c>
      <c r="V114" s="48">
        <f>IF(AND(E114&lt;&gt;'Povolené hodnoty'!$B$4,F114=6),G114+J114,"")</f>
      </c>
      <c r="W114" s="49">
        <f>IF(AND(E114&lt;&gt;'Povolené hodnoty'!$B$4,F114=7),G114+J114,"")</f>
      </c>
      <c r="X114" s="47">
        <f>IF(AND(E114&lt;&gt;'Povolené hodnoty'!$B$4,F114=10),H114+K114,"")</f>
      </c>
      <c r="Y114" s="48">
        <f>IF(AND(E114&lt;&gt;'Povolené hodnoty'!$B$4,F114=11),H114+K114,"")</f>
      </c>
      <c r="Z114" s="48">
        <f>IF(AND(E114&lt;&gt;'Povolené hodnoty'!$B$4,F114=12),H114+K114,"")</f>
      </c>
      <c r="AA114" s="49">
        <f>IF(AND(E114&lt;&gt;'Povolené hodnoty'!$B$4,F114=13),H114+K114,"")</f>
      </c>
    </row>
    <row r="115" spans="1:27" ht="12.75">
      <c r="A115" s="86">
        <f t="shared" si="11"/>
        <v>110</v>
      </c>
      <c r="B115" s="90"/>
      <c r="C115" s="91"/>
      <c r="D115" s="80"/>
      <c r="E115" s="81"/>
      <c r="F115" s="82"/>
      <c r="G115" s="83"/>
      <c r="H115" s="84"/>
      <c r="I115" s="49">
        <f t="shared" si="12"/>
        <v>3625</v>
      </c>
      <c r="J115" s="163"/>
      <c r="K115" s="164"/>
      <c r="L115" s="165">
        <f t="shared" si="13"/>
        <v>10882</v>
      </c>
      <c r="M115" s="50">
        <f t="shared" si="14"/>
        <v>110</v>
      </c>
      <c r="N115" s="47">
        <f>IF(AND(E115='Povolené hodnoty'!$B$4,F115=2),G115+J115,"")</f>
      </c>
      <c r="O115" s="49">
        <f>IF(AND(E115='Povolené hodnoty'!$B$4,F115=1),G115+J115,"")</f>
      </c>
      <c r="P115" s="47">
        <f>IF(AND(E115='Povolené hodnoty'!$B$4,F115=10),H115+K115,"")</f>
      </c>
      <c r="Q115" s="49">
        <f>IF(AND(E115='Povolené hodnoty'!$B$4,F115=9),H115+K115,"")</f>
      </c>
      <c r="R115" s="47">
        <f>IF(AND(E115&lt;&gt;'Povolené hodnoty'!$B$4,F115=2),G115+J115,"")</f>
      </c>
      <c r="S115" s="48">
        <f>IF(AND(E115&lt;&gt;'Povolené hodnoty'!$B$4,F115=3),G115+J115,"")</f>
      </c>
      <c r="T115" s="48">
        <f>IF(AND(E115&lt;&gt;'Povolené hodnoty'!$B$4,F115=4),G115+J115,"")</f>
      </c>
      <c r="U115" s="48">
        <f>IF(AND(E115&lt;&gt;'Povolené hodnoty'!$B$4,OR(F115="5a",F115="5b")),G115+J115,"")</f>
      </c>
      <c r="V115" s="48">
        <f>IF(AND(E115&lt;&gt;'Povolené hodnoty'!$B$4,F115=6),G115+J115,"")</f>
      </c>
      <c r="W115" s="49">
        <f>IF(AND(E115&lt;&gt;'Povolené hodnoty'!$B$4,F115=7),G115+J115,"")</f>
      </c>
      <c r="X115" s="47">
        <f>IF(AND(E115&lt;&gt;'Povolené hodnoty'!$B$4,F115=10),H115+K115,"")</f>
      </c>
      <c r="Y115" s="48">
        <f>IF(AND(E115&lt;&gt;'Povolené hodnoty'!$B$4,F115=11),H115+K115,"")</f>
      </c>
      <c r="Z115" s="48">
        <f>IF(AND(E115&lt;&gt;'Povolené hodnoty'!$B$4,F115=12),H115+K115,"")</f>
      </c>
      <c r="AA115" s="49">
        <f>IF(AND(E115&lt;&gt;'Povolené hodnoty'!$B$4,F115=13),H115+K115,"")</f>
      </c>
    </row>
    <row r="116" spans="1:27" ht="12.75">
      <c r="A116" s="86">
        <f t="shared" si="11"/>
        <v>111</v>
      </c>
      <c r="B116" s="90"/>
      <c r="C116" s="91"/>
      <c r="D116" s="80"/>
      <c r="E116" s="81"/>
      <c r="F116" s="82"/>
      <c r="G116" s="83"/>
      <c r="H116" s="84"/>
      <c r="I116" s="49">
        <f t="shared" si="12"/>
        <v>3625</v>
      </c>
      <c r="J116" s="163"/>
      <c r="K116" s="164"/>
      <c r="L116" s="165">
        <f t="shared" si="13"/>
        <v>10882</v>
      </c>
      <c r="M116" s="50">
        <f t="shared" si="14"/>
        <v>111</v>
      </c>
      <c r="N116" s="47">
        <f>IF(AND(E116='Povolené hodnoty'!$B$4,F116=2),G116+J116,"")</f>
      </c>
      <c r="O116" s="49">
        <f>IF(AND(E116='Povolené hodnoty'!$B$4,F116=1),G116+J116,"")</f>
      </c>
      <c r="P116" s="47">
        <f>IF(AND(E116='Povolené hodnoty'!$B$4,F116=10),H116+K116,"")</f>
      </c>
      <c r="Q116" s="49">
        <f>IF(AND(E116='Povolené hodnoty'!$B$4,F116=9),H116+K116,"")</f>
      </c>
      <c r="R116" s="47">
        <f>IF(AND(E116&lt;&gt;'Povolené hodnoty'!$B$4,F116=2),G116+J116,"")</f>
      </c>
      <c r="S116" s="48">
        <f>IF(AND(E116&lt;&gt;'Povolené hodnoty'!$B$4,F116=3),G116+J116,"")</f>
      </c>
      <c r="T116" s="48">
        <f>IF(AND(E116&lt;&gt;'Povolené hodnoty'!$B$4,F116=4),G116+J116,"")</f>
      </c>
      <c r="U116" s="48">
        <f>IF(AND(E116&lt;&gt;'Povolené hodnoty'!$B$4,OR(F116="5a",F116="5b")),G116+J116,"")</f>
      </c>
      <c r="V116" s="48">
        <f>IF(AND(E116&lt;&gt;'Povolené hodnoty'!$B$4,F116=6),G116+J116,"")</f>
      </c>
      <c r="W116" s="49">
        <f>IF(AND(E116&lt;&gt;'Povolené hodnoty'!$B$4,F116=7),G116+J116,"")</f>
      </c>
      <c r="X116" s="47">
        <f>IF(AND(E116&lt;&gt;'Povolené hodnoty'!$B$4,F116=10),H116+K116,"")</f>
      </c>
      <c r="Y116" s="48">
        <f>IF(AND(E116&lt;&gt;'Povolené hodnoty'!$B$4,F116=11),H116+K116,"")</f>
      </c>
      <c r="Z116" s="48">
        <f>IF(AND(E116&lt;&gt;'Povolené hodnoty'!$B$4,F116=12),H116+K116,"")</f>
      </c>
      <c r="AA116" s="49">
        <f>IF(AND(E116&lt;&gt;'Povolené hodnoty'!$B$4,F116=13),H116+K116,"")</f>
      </c>
    </row>
    <row r="117" spans="1:27" ht="12.75">
      <c r="A117" s="86">
        <f t="shared" si="11"/>
        <v>112</v>
      </c>
      <c r="B117" s="90"/>
      <c r="C117" s="91"/>
      <c r="D117" s="80"/>
      <c r="E117" s="81"/>
      <c r="F117" s="82"/>
      <c r="G117" s="83"/>
      <c r="H117" s="84"/>
      <c r="I117" s="49">
        <f t="shared" si="12"/>
        <v>3625</v>
      </c>
      <c r="J117" s="163"/>
      <c r="K117" s="164"/>
      <c r="L117" s="165">
        <f t="shared" si="13"/>
        <v>10882</v>
      </c>
      <c r="M117" s="50">
        <f t="shared" si="14"/>
        <v>112</v>
      </c>
      <c r="N117" s="47">
        <f>IF(AND(E117='Povolené hodnoty'!$B$4,F117=2),G117+J117,"")</f>
      </c>
      <c r="O117" s="49">
        <f>IF(AND(E117='Povolené hodnoty'!$B$4,F117=1),G117+J117,"")</f>
      </c>
      <c r="P117" s="47">
        <f>IF(AND(E117='Povolené hodnoty'!$B$4,F117=10),H117+K117,"")</f>
      </c>
      <c r="Q117" s="49">
        <f>IF(AND(E117='Povolené hodnoty'!$B$4,F117=9),H117+K117,"")</f>
      </c>
      <c r="R117" s="47">
        <f>IF(AND(E117&lt;&gt;'Povolené hodnoty'!$B$4,F117=2),G117+J117,"")</f>
      </c>
      <c r="S117" s="48">
        <f>IF(AND(E117&lt;&gt;'Povolené hodnoty'!$B$4,F117=3),G117+J117,"")</f>
      </c>
      <c r="T117" s="48">
        <f>IF(AND(E117&lt;&gt;'Povolené hodnoty'!$B$4,F117=4),G117+J117,"")</f>
      </c>
      <c r="U117" s="48">
        <f>IF(AND(E117&lt;&gt;'Povolené hodnoty'!$B$4,OR(F117="5a",F117="5b")),G117+J117,"")</f>
      </c>
      <c r="V117" s="48">
        <f>IF(AND(E117&lt;&gt;'Povolené hodnoty'!$B$4,F117=6),G117+J117,"")</f>
      </c>
      <c r="W117" s="49">
        <f>IF(AND(E117&lt;&gt;'Povolené hodnoty'!$B$4,F117=7),G117+J117,"")</f>
      </c>
      <c r="X117" s="47">
        <f>IF(AND(E117&lt;&gt;'Povolené hodnoty'!$B$4,F117=10),H117+K117,"")</f>
      </c>
      <c r="Y117" s="48">
        <f>IF(AND(E117&lt;&gt;'Povolené hodnoty'!$B$4,F117=11),H117+K117,"")</f>
      </c>
      <c r="Z117" s="48">
        <f>IF(AND(E117&lt;&gt;'Povolené hodnoty'!$B$4,F117=12),H117+K117,"")</f>
      </c>
      <c r="AA117" s="49">
        <f>IF(AND(E117&lt;&gt;'Povolené hodnoty'!$B$4,F117=13),H117+K117,"")</f>
      </c>
    </row>
    <row r="118" spans="1:27" ht="12.75">
      <c r="A118" s="86">
        <f t="shared" si="11"/>
        <v>113</v>
      </c>
      <c r="B118" s="90"/>
      <c r="C118" s="91"/>
      <c r="D118" s="80"/>
      <c r="E118" s="81"/>
      <c r="F118" s="82"/>
      <c r="G118" s="83"/>
      <c r="H118" s="84"/>
      <c r="I118" s="49">
        <f t="shared" si="12"/>
        <v>3625</v>
      </c>
      <c r="J118" s="163"/>
      <c r="K118" s="164"/>
      <c r="L118" s="165">
        <f t="shared" si="13"/>
        <v>10882</v>
      </c>
      <c r="M118" s="50">
        <f t="shared" si="14"/>
        <v>113</v>
      </c>
      <c r="N118" s="47">
        <f>IF(AND(E118='Povolené hodnoty'!$B$4,F118=2),G118+J118,"")</f>
      </c>
      <c r="O118" s="49">
        <f>IF(AND(E118='Povolené hodnoty'!$B$4,F118=1),G118+J118,"")</f>
      </c>
      <c r="P118" s="47">
        <f>IF(AND(E118='Povolené hodnoty'!$B$4,F118=10),H118+K118,"")</f>
      </c>
      <c r="Q118" s="49">
        <f>IF(AND(E118='Povolené hodnoty'!$B$4,F118=9),H118+K118,"")</f>
      </c>
      <c r="R118" s="47">
        <f>IF(AND(E118&lt;&gt;'Povolené hodnoty'!$B$4,F118=2),G118+J118,"")</f>
      </c>
      <c r="S118" s="48">
        <f>IF(AND(E118&lt;&gt;'Povolené hodnoty'!$B$4,F118=3),G118+J118,"")</f>
      </c>
      <c r="T118" s="48">
        <f>IF(AND(E118&lt;&gt;'Povolené hodnoty'!$B$4,F118=4),G118+J118,"")</f>
      </c>
      <c r="U118" s="48">
        <f>IF(AND(E118&lt;&gt;'Povolené hodnoty'!$B$4,OR(F118="5a",F118="5b")),G118+J118,"")</f>
      </c>
      <c r="V118" s="48">
        <f>IF(AND(E118&lt;&gt;'Povolené hodnoty'!$B$4,F118=6),G118+J118,"")</f>
      </c>
      <c r="W118" s="49">
        <f>IF(AND(E118&lt;&gt;'Povolené hodnoty'!$B$4,F118=7),G118+J118,"")</f>
      </c>
      <c r="X118" s="47">
        <f>IF(AND(E118&lt;&gt;'Povolené hodnoty'!$B$4,F118=10),H118+K118,"")</f>
      </c>
      <c r="Y118" s="48">
        <f>IF(AND(E118&lt;&gt;'Povolené hodnoty'!$B$4,F118=11),H118+K118,"")</f>
      </c>
      <c r="Z118" s="48">
        <f>IF(AND(E118&lt;&gt;'Povolené hodnoty'!$B$4,F118=12),H118+K118,"")</f>
      </c>
      <c r="AA118" s="49">
        <f>IF(AND(E118&lt;&gt;'Povolené hodnoty'!$B$4,F118=13),H118+K118,"")</f>
      </c>
    </row>
    <row r="119" spans="1:27" ht="12.75">
      <c r="A119" s="86">
        <f t="shared" si="11"/>
        <v>114</v>
      </c>
      <c r="B119" s="90"/>
      <c r="C119" s="91"/>
      <c r="D119" s="80"/>
      <c r="E119" s="81"/>
      <c r="F119" s="82"/>
      <c r="G119" s="83"/>
      <c r="H119" s="84"/>
      <c r="I119" s="49">
        <f t="shared" si="12"/>
        <v>3625</v>
      </c>
      <c r="J119" s="163"/>
      <c r="K119" s="164"/>
      <c r="L119" s="165">
        <f t="shared" si="13"/>
        <v>10882</v>
      </c>
      <c r="M119" s="50">
        <f t="shared" si="14"/>
        <v>114</v>
      </c>
      <c r="N119" s="47">
        <f>IF(AND(E119='Povolené hodnoty'!$B$4,F119=2),G119+J119,"")</f>
      </c>
      <c r="O119" s="49">
        <f>IF(AND(E119='Povolené hodnoty'!$B$4,F119=1),G119+J119,"")</f>
      </c>
      <c r="P119" s="47">
        <f>IF(AND(E119='Povolené hodnoty'!$B$4,F119=10),H119+K119,"")</f>
      </c>
      <c r="Q119" s="49">
        <f>IF(AND(E119='Povolené hodnoty'!$B$4,F119=9),H119+K119,"")</f>
      </c>
      <c r="R119" s="47">
        <f>IF(AND(E119&lt;&gt;'Povolené hodnoty'!$B$4,F119=2),G119+J119,"")</f>
      </c>
      <c r="S119" s="48">
        <f>IF(AND(E119&lt;&gt;'Povolené hodnoty'!$B$4,F119=3),G119+J119,"")</f>
      </c>
      <c r="T119" s="48">
        <f>IF(AND(E119&lt;&gt;'Povolené hodnoty'!$B$4,F119=4),G119+J119,"")</f>
      </c>
      <c r="U119" s="48">
        <f>IF(AND(E119&lt;&gt;'Povolené hodnoty'!$B$4,OR(F119="5a",F119="5b")),G119+J119,"")</f>
      </c>
      <c r="V119" s="48">
        <f>IF(AND(E119&lt;&gt;'Povolené hodnoty'!$B$4,F119=6),G119+J119,"")</f>
      </c>
      <c r="W119" s="49">
        <f>IF(AND(E119&lt;&gt;'Povolené hodnoty'!$B$4,F119=7),G119+J119,"")</f>
      </c>
      <c r="X119" s="47">
        <f>IF(AND(E119&lt;&gt;'Povolené hodnoty'!$B$4,F119=10),H119+K119,"")</f>
      </c>
      <c r="Y119" s="48">
        <f>IF(AND(E119&lt;&gt;'Povolené hodnoty'!$B$4,F119=11),H119+K119,"")</f>
      </c>
      <c r="Z119" s="48">
        <f>IF(AND(E119&lt;&gt;'Povolené hodnoty'!$B$4,F119=12),H119+K119,"")</f>
      </c>
      <c r="AA119" s="49">
        <f>IF(AND(E119&lt;&gt;'Povolené hodnoty'!$B$4,F119=13),H119+K119,"")</f>
      </c>
    </row>
    <row r="120" spans="1:27" ht="12.75">
      <c r="A120" s="86">
        <f t="shared" si="11"/>
        <v>115</v>
      </c>
      <c r="B120" s="90"/>
      <c r="C120" s="91"/>
      <c r="D120" s="80"/>
      <c r="E120" s="81"/>
      <c r="F120" s="82"/>
      <c r="G120" s="83"/>
      <c r="H120" s="84"/>
      <c r="I120" s="49">
        <f t="shared" si="12"/>
        <v>3625</v>
      </c>
      <c r="J120" s="163"/>
      <c r="K120" s="164"/>
      <c r="L120" s="165">
        <f t="shared" si="13"/>
        <v>10882</v>
      </c>
      <c r="M120" s="50">
        <f t="shared" si="14"/>
        <v>115</v>
      </c>
      <c r="N120" s="47">
        <f>IF(AND(E120='Povolené hodnoty'!$B$4,F120=2),G120+J120,"")</f>
      </c>
      <c r="O120" s="49">
        <f>IF(AND(E120='Povolené hodnoty'!$B$4,F120=1),G120+J120,"")</f>
      </c>
      <c r="P120" s="47">
        <f>IF(AND(E120='Povolené hodnoty'!$B$4,F120=10),H120+K120,"")</f>
      </c>
      <c r="Q120" s="49">
        <f>IF(AND(E120='Povolené hodnoty'!$B$4,F120=9),H120+K120,"")</f>
      </c>
      <c r="R120" s="47">
        <f>IF(AND(E120&lt;&gt;'Povolené hodnoty'!$B$4,F120=2),G120+J120,"")</f>
      </c>
      <c r="S120" s="48">
        <f>IF(AND(E120&lt;&gt;'Povolené hodnoty'!$B$4,F120=3),G120+J120,"")</f>
      </c>
      <c r="T120" s="48">
        <f>IF(AND(E120&lt;&gt;'Povolené hodnoty'!$B$4,F120=4),G120+J120,"")</f>
      </c>
      <c r="U120" s="48">
        <f>IF(AND(E120&lt;&gt;'Povolené hodnoty'!$B$4,OR(F120="5a",F120="5b")),G120+J120,"")</f>
      </c>
      <c r="V120" s="48">
        <f>IF(AND(E120&lt;&gt;'Povolené hodnoty'!$B$4,F120=6),G120+J120,"")</f>
      </c>
      <c r="W120" s="49">
        <f>IF(AND(E120&lt;&gt;'Povolené hodnoty'!$B$4,F120=7),G120+J120,"")</f>
      </c>
      <c r="X120" s="47">
        <f>IF(AND(E120&lt;&gt;'Povolené hodnoty'!$B$4,F120=10),H120+K120,"")</f>
      </c>
      <c r="Y120" s="48">
        <f>IF(AND(E120&lt;&gt;'Povolené hodnoty'!$B$4,F120=11),H120+K120,"")</f>
      </c>
      <c r="Z120" s="48">
        <f>IF(AND(E120&lt;&gt;'Povolené hodnoty'!$B$4,F120=12),H120+K120,"")</f>
      </c>
      <c r="AA120" s="49">
        <f>IF(AND(E120&lt;&gt;'Povolené hodnoty'!$B$4,F120=13),H120+K120,"")</f>
      </c>
    </row>
    <row r="121" spans="1:27" ht="12.75">
      <c r="A121" s="86">
        <f t="shared" si="11"/>
        <v>116</v>
      </c>
      <c r="B121" s="90"/>
      <c r="C121" s="91"/>
      <c r="D121" s="80"/>
      <c r="E121" s="81"/>
      <c r="F121" s="82"/>
      <c r="G121" s="83"/>
      <c r="H121" s="84"/>
      <c r="I121" s="49">
        <f t="shared" si="12"/>
        <v>3625</v>
      </c>
      <c r="J121" s="163"/>
      <c r="K121" s="164"/>
      <c r="L121" s="165">
        <f t="shared" si="13"/>
        <v>10882</v>
      </c>
      <c r="M121" s="50">
        <f t="shared" si="14"/>
        <v>116</v>
      </c>
      <c r="N121" s="47">
        <f>IF(AND(E121='Povolené hodnoty'!$B$4,F121=2),G121+J121,"")</f>
      </c>
      <c r="O121" s="49">
        <f>IF(AND(E121='Povolené hodnoty'!$B$4,F121=1),G121+J121,"")</f>
      </c>
      <c r="P121" s="47">
        <f>IF(AND(E121='Povolené hodnoty'!$B$4,F121=10),H121+K121,"")</f>
      </c>
      <c r="Q121" s="49">
        <f>IF(AND(E121='Povolené hodnoty'!$B$4,F121=9),H121+K121,"")</f>
      </c>
      <c r="R121" s="47">
        <f>IF(AND(E121&lt;&gt;'Povolené hodnoty'!$B$4,F121=2),G121+J121,"")</f>
      </c>
      <c r="S121" s="48">
        <f>IF(AND(E121&lt;&gt;'Povolené hodnoty'!$B$4,F121=3),G121+J121,"")</f>
      </c>
      <c r="T121" s="48">
        <f>IF(AND(E121&lt;&gt;'Povolené hodnoty'!$B$4,F121=4),G121+J121,"")</f>
      </c>
      <c r="U121" s="48">
        <f>IF(AND(E121&lt;&gt;'Povolené hodnoty'!$B$4,OR(F121="5a",F121="5b")),G121+J121,"")</f>
      </c>
      <c r="V121" s="48">
        <f>IF(AND(E121&lt;&gt;'Povolené hodnoty'!$B$4,F121=6),G121+J121,"")</f>
      </c>
      <c r="W121" s="49">
        <f>IF(AND(E121&lt;&gt;'Povolené hodnoty'!$B$4,F121=7),G121+J121,"")</f>
      </c>
      <c r="X121" s="47">
        <f>IF(AND(E121&lt;&gt;'Povolené hodnoty'!$B$4,F121=10),H121+K121,"")</f>
      </c>
      <c r="Y121" s="48">
        <f>IF(AND(E121&lt;&gt;'Povolené hodnoty'!$B$4,F121=11),H121+K121,"")</f>
      </c>
      <c r="Z121" s="48">
        <f>IF(AND(E121&lt;&gt;'Povolené hodnoty'!$B$4,F121=12),H121+K121,"")</f>
      </c>
      <c r="AA121" s="49">
        <f>IF(AND(E121&lt;&gt;'Povolené hodnoty'!$B$4,F121=13),H121+K121,"")</f>
      </c>
    </row>
    <row r="122" spans="1:27" ht="12.75">
      <c r="A122" s="86">
        <f t="shared" si="11"/>
        <v>117</v>
      </c>
      <c r="B122" s="90"/>
      <c r="C122" s="91"/>
      <c r="D122" s="80"/>
      <c r="E122" s="81"/>
      <c r="F122" s="82"/>
      <c r="G122" s="83"/>
      <c r="H122" s="84"/>
      <c r="I122" s="49">
        <f t="shared" si="12"/>
        <v>3625</v>
      </c>
      <c r="J122" s="163"/>
      <c r="K122" s="164"/>
      <c r="L122" s="165">
        <f t="shared" si="13"/>
        <v>10882</v>
      </c>
      <c r="M122" s="50">
        <f t="shared" si="14"/>
        <v>117</v>
      </c>
      <c r="N122" s="47">
        <f>IF(AND(E122='Povolené hodnoty'!$B$4,F122=2),G122+J122,"")</f>
      </c>
      <c r="O122" s="49">
        <f>IF(AND(E122='Povolené hodnoty'!$B$4,F122=1),G122+J122,"")</f>
      </c>
      <c r="P122" s="47">
        <f>IF(AND(E122='Povolené hodnoty'!$B$4,F122=10),H122+K122,"")</f>
      </c>
      <c r="Q122" s="49">
        <f>IF(AND(E122='Povolené hodnoty'!$B$4,F122=9),H122+K122,"")</f>
      </c>
      <c r="R122" s="47">
        <f>IF(AND(E122&lt;&gt;'Povolené hodnoty'!$B$4,F122=2),G122+J122,"")</f>
      </c>
      <c r="S122" s="48">
        <f>IF(AND(E122&lt;&gt;'Povolené hodnoty'!$B$4,F122=3),G122+J122,"")</f>
      </c>
      <c r="T122" s="48">
        <f>IF(AND(E122&lt;&gt;'Povolené hodnoty'!$B$4,F122=4),G122+J122,"")</f>
      </c>
      <c r="U122" s="48">
        <f>IF(AND(E122&lt;&gt;'Povolené hodnoty'!$B$4,OR(F122="5a",F122="5b")),G122+J122,"")</f>
      </c>
      <c r="V122" s="48">
        <f>IF(AND(E122&lt;&gt;'Povolené hodnoty'!$B$4,F122=6),G122+J122,"")</f>
      </c>
      <c r="W122" s="49">
        <f>IF(AND(E122&lt;&gt;'Povolené hodnoty'!$B$4,F122=7),G122+J122,"")</f>
      </c>
      <c r="X122" s="47">
        <f>IF(AND(E122&lt;&gt;'Povolené hodnoty'!$B$4,F122=10),H122+K122,"")</f>
      </c>
      <c r="Y122" s="48">
        <f>IF(AND(E122&lt;&gt;'Povolené hodnoty'!$B$4,F122=11),H122+K122,"")</f>
      </c>
      <c r="Z122" s="48">
        <f>IF(AND(E122&lt;&gt;'Povolené hodnoty'!$B$4,F122=12),H122+K122,"")</f>
      </c>
      <c r="AA122" s="49">
        <f>IF(AND(E122&lt;&gt;'Povolené hodnoty'!$B$4,F122=13),H122+K122,"")</f>
      </c>
    </row>
    <row r="123" spans="1:27" ht="12.75">
      <c r="A123" s="86">
        <f t="shared" si="11"/>
        <v>118</v>
      </c>
      <c r="B123" s="90"/>
      <c r="C123" s="91"/>
      <c r="D123" s="80"/>
      <c r="E123" s="81"/>
      <c r="F123" s="82"/>
      <c r="G123" s="83"/>
      <c r="H123" s="84"/>
      <c r="I123" s="49">
        <f t="shared" si="12"/>
        <v>3625</v>
      </c>
      <c r="J123" s="163"/>
      <c r="K123" s="164"/>
      <c r="L123" s="165">
        <f t="shared" si="13"/>
        <v>10882</v>
      </c>
      <c r="M123" s="50">
        <f t="shared" si="14"/>
        <v>118</v>
      </c>
      <c r="N123" s="47">
        <f>IF(AND(E123='Povolené hodnoty'!$B$4,F123=2),G123+J123,"")</f>
      </c>
      <c r="O123" s="49">
        <f>IF(AND(E123='Povolené hodnoty'!$B$4,F123=1),G123+J123,"")</f>
      </c>
      <c r="P123" s="47">
        <f>IF(AND(E123='Povolené hodnoty'!$B$4,F123=10),H123+K123,"")</f>
      </c>
      <c r="Q123" s="49">
        <f>IF(AND(E123='Povolené hodnoty'!$B$4,F123=9),H123+K123,"")</f>
      </c>
      <c r="R123" s="47">
        <f>IF(AND(E123&lt;&gt;'Povolené hodnoty'!$B$4,F123=2),G123+J123,"")</f>
      </c>
      <c r="S123" s="48">
        <f>IF(AND(E123&lt;&gt;'Povolené hodnoty'!$B$4,F123=3),G123+J123,"")</f>
      </c>
      <c r="T123" s="48">
        <f>IF(AND(E123&lt;&gt;'Povolené hodnoty'!$B$4,F123=4),G123+J123,"")</f>
      </c>
      <c r="U123" s="48">
        <f>IF(AND(E123&lt;&gt;'Povolené hodnoty'!$B$4,OR(F123="5a",F123="5b")),G123+J123,"")</f>
      </c>
      <c r="V123" s="48">
        <f>IF(AND(E123&lt;&gt;'Povolené hodnoty'!$B$4,F123=6),G123+J123,"")</f>
      </c>
      <c r="W123" s="49">
        <f>IF(AND(E123&lt;&gt;'Povolené hodnoty'!$B$4,F123=7),G123+J123,"")</f>
      </c>
      <c r="X123" s="47">
        <f>IF(AND(E123&lt;&gt;'Povolené hodnoty'!$B$4,F123=10),H123+K123,"")</f>
      </c>
      <c r="Y123" s="48">
        <f>IF(AND(E123&lt;&gt;'Povolené hodnoty'!$B$4,F123=11),H123+K123,"")</f>
      </c>
      <c r="Z123" s="48">
        <f>IF(AND(E123&lt;&gt;'Povolené hodnoty'!$B$4,F123=12),H123+K123,"")</f>
      </c>
      <c r="AA123" s="49">
        <f>IF(AND(E123&lt;&gt;'Povolené hodnoty'!$B$4,F123=13),H123+K123,"")</f>
      </c>
    </row>
    <row r="124" spans="1:27" ht="12.75">
      <c r="A124" s="86">
        <f t="shared" si="11"/>
        <v>119</v>
      </c>
      <c r="B124" s="90"/>
      <c r="C124" s="91"/>
      <c r="D124" s="80"/>
      <c r="E124" s="81"/>
      <c r="F124" s="82"/>
      <c r="G124" s="83"/>
      <c r="H124" s="84"/>
      <c r="I124" s="49">
        <f t="shared" si="12"/>
        <v>3625</v>
      </c>
      <c r="J124" s="163"/>
      <c r="K124" s="164"/>
      <c r="L124" s="165">
        <f t="shared" si="13"/>
        <v>10882</v>
      </c>
      <c r="M124" s="50">
        <f t="shared" si="14"/>
        <v>119</v>
      </c>
      <c r="N124" s="47">
        <f>IF(AND(E124='Povolené hodnoty'!$B$4,F124=2),G124+J124,"")</f>
      </c>
      <c r="O124" s="49">
        <f>IF(AND(E124='Povolené hodnoty'!$B$4,F124=1),G124+J124,"")</f>
      </c>
      <c r="P124" s="47">
        <f>IF(AND(E124='Povolené hodnoty'!$B$4,F124=10),H124+K124,"")</f>
      </c>
      <c r="Q124" s="49">
        <f>IF(AND(E124='Povolené hodnoty'!$B$4,F124=9),H124+K124,"")</f>
      </c>
      <c r="R124" s="47">
        <f>IF(AND(E124&lt;&gt;'Povolené hodnoty'!$B$4,F124=2),G124+J124,"")</f>
      </c>
      <c r="S124" s="48">
        <f>IF(AND(E124&lt;&gt;'Povolené hodnoty'!$B$4,F124=3),G124+J124,"")</f>
      </c>
      <c r="T124" s="48">
        <f>IF(AND(E124&lt;&gt;'Povolené hodnoty'!$B$4,F124=4),G124+J124,"")</f>
      </c>
      <c r="U124" s="48">
        <f>IF(AND(E124&lt;&gt;'Povolené hodnoty'!$B$4,OR(F124="5a",F124="5b")),G124+J124,"")</f>
      </c>
      <c r="V124" s="48">
        <f>IF(AND(E124&lt;&gt;'Povolené hodnoty'!$B$4,F124=6),G124+J124,"")</f>
      </c>
      <c r="W124" s="49">
        <f>IF(AND(E124&lt;&gt;'Povolené hodnoty'!$B$4,F124=7),G124+J124,"")</f>
      </c>
      <c r="X124" s="47">
        <f>IF(AND(E124&lt;&gt;'Povolené hodnoty'!$B$4,F124=10),H124+K124,"")</f>
      </c>
      <c r="Y124" s="48">
        <f>IF(AND(E124&lt;&gt;'Povolené hodnoty'!$B$4,F124=11),H124+K124,"")</f>
      </c>
      <c r="Z124" s="48">
        <f>IF(AND(E124&lt;&gt;'Povolené hodnoty'!$B$4,F124=12),H124+K124,"")</f>
      </c>
      <c r="AA124" s="49">
        <f>IF(AND(E124&lt;&gt;'Povolené hodnoty'!$B$4,F124=13),H124+K124,"")</f>
      </c>
    </row>
    <row r="125" spans="1:27" ht="12.75">
      <c r="A125" s="86">
        <f t="shared" si="11"/>
        <v>120</v>
      </c>
      <c r="B125" s="90"/>
      <c r="C125" s="91"/>
      <c r="D125" s="80"/>
      <c r="E125" s="81"/>
      <c r="F125" s="82"/>
      <c r="G125" s="83"/>
      <c r="H125" s="84"/>
      <c r="I125" s="49">
        <f t="shared" si="12"/>
        <v>3625</v>
      </c>
      <c r="J125" s="163"/>
      <c r="K125" s="164"/>
      <c r="L125" s="165">
        <f t="shared" si="13"/>
        <v>10882</v>
      </c>
      <c r="M125" s="50">
        <f t="shared" si="14"/>
        <v>120</v>
      </c>
      <c r="N125" s="47">
        <f>IF(AND(E125='Povolené hodnoty'!$B$4,F125=2),G125+J125,"")</f>
      </c>
      <c r="O125" s="49">
        <f>IF(AND(E125='Povolené hodnoty'!$B$4,F125=1),G125+J125,"")</f>
      </c>
      <c r="P125" s="47">
        <f>IF(AND(E125='Povolené hodnoty'!$B$4,F125=10),H125+K125,"")</f>
      </c>
      <c r="Q125" s="49">
        <f>IF(AND(E125='Povolené hodnoty'!$B$4,F125=9),H125+K125,"")</f>
      </c>
      <c r="R125" s="47">
        <f>IF(AND(E125&lt;&gt;'Povolené hodnoty'!$B$4,F125=2),G125+J125,"")</f>
      </c>
      <c r="S125" s="48">
        <f>IF(AND(E125&lt;&gt;'Povolené hodnoty'!$B$4,F125=3),G125+J125,"")</f>
      </c>
      <c r="T125" s="48">
        <f>IF(AND(E125&lt;&gt;'Povolené hodnoty'!$B$4,F125=4),G125+J125,"")</f>
      </c>
      <c r="U125" s="48">
        <f>IF(AND(E125&lt;&gt;'Povolené hodnoty'!$B$4,OR(F125="5a",F125="5b")),G125+J125,"")</f>
      </c>
      <c r="V125" s="48">
        <f>IF(AND(E125&lt;&gt;'Povolené hodnoty'!$B$4,F125=6),G125+J125,"")</f>
      </c>
      <c r="W125" s="49">
        <f>IF(AND(E125&lt;&gt;'Povolené hodnoty'!$B$4,F125=7),G125+J125,"")</f>
      </c>
      <c r="X125" s="47">
        <f>IF(AND(E125&lt;&gt;'Povolené hodnoty'!$B$4,F125=10),H125+K125,"")</f>
      </c>
      <c r="Y125" s="48">
        <f>IF(AND(E125&lt;&gt;'Povolené hodnoty'!$B$4,F125=11),H125+K125,"")</f>
      </c>
      <c r="Z125" s="48">
        <f>IF(AND(E125&lt;&gt;'Povolené hodnoty'!$B$4,F125=12),H125+K125,"")</f>
      </c>
      <c r="AA125" s="49">
        <f>IF(AND(E125&lt;&gt;'Povolené hodnoty'!$B$4,F125=13),H125+K125,"")</f>
      </c>
    </row>
    <row r="126" spans="1:27" ht="12.75">
      <c r="A126" s="86">
        <f t="shared" si="11"/>
        <v>121</v>
      </c>
      <c r="B126" s="90"/>
      <c r="C126" s="91"/>
      <c r="D126" s="80"/>
      <c r="E126" s="81"/>
      <c r="F126" s="82"/>
      <c r="G126" s="83"/>
      <c r="H126" s="84"/>
      <c r="I126" s="49">
        <f t="shared" si="12"/>
        <v>3625</v>
      </c>
      <c r="J126" s="163"/>
      <c r="K126" s="164"/>
      <c r="L126" s="165">
        <f t="shared" si="13"/>
        <v>10882</v>
      </c>
      <c r="M126" s="50">
        <f t="shared" si="14"/>
        <v>121</v>
      </c>
      <c r="N126" s="47">
        <f>IF(AND(E126='Povolené hodnoty'!$B$4,F126=2),G126+J126,"")</f>
      </c>
      <c r="O126" s="49">
        <f>IF(AND(E126='Povolené hodnoty'!$B$4,F126=1),G126+J126,"")</f>
      </c>
      <c r="P126" s="47">
        <f>IF(AND(E126='Povolené hodnoty'!$B$4,F126=10),H126+K126,"")</f>
      </c>
      <c r="Q126" s="49">
        <f>IF(AND(E126='Povolené hodnoty'!$B$4,F126=9),H126+K126,"")</f>
      </c>
      <c r="R126" s="47">
        <f>IF(AND(E126&lt;&gt;'Povolené hodnoty'!$B$4,F126=2),G126+J126,"")</f>
      </c>
      <c r="S126" s="48">
        <f>IF(AND(E126&lt;&gt;'Povolené hodnoty'!$B$4,F126=3),G126+J126,"")</f>
      </c>
      <c r="T126" s="48">
        <f>IF(AND(E126&lt;&gt;'Povolené hodnoty'!$B$4,F126=4),G126+J126,"")</f>
      </c>
      <c r="U126" s="48">
        <f>IF(AND(E126&lt;&gt;'Povolené hodnoty'!$B$4,OR(F126="5a",F126="5b")),G126+J126,"")</f>
      </c>
      <c r="V126" s="48">
        <f>IF(AND(E126&lt;&gt;'Povolené hodnoty'!$B$4,F126=6),G126+J126,"")</f>
      </c>
      <c r="W126" s="49">
        <f>IF(AND(E126&lt;&gt;'Povolené hodnoty'!$B$4,F126=7),G126+J126,"")</f>
      </c>
      <c r="X126" s="47">
        <f>IF(AND(E126&lt;&gt;'Povolené hodnoty'!$B$4,F126=10),H126+K126,"")</f>
      </c>
      <c r="Y126" s="48">
        <f>IF(AND(E126&lt;&gt;'Povolené hodnoty'!$B$4,F126=11),H126+K126,"")</f>
      </c>
      <c r="Z126" s="48">
        <f>IF(AND(E126&lt;&gt;'Povolené hodnoty'!$B$4,F126=12),H126+K126,"")</f>
      </c>
      <c r="AA126" s="49">
        <f>IF(AND(E126&lt;&gt;'Povolené hodnoty'!$B$4,F126=13),H126+K126,"")</f>
      </c>
    </row>
    <row r="127" spans="1:27" ht="12.75">
      <c r="A127" s="86">
        <f t="shared" si="11"/>
        <v>122</v>
      </c>
      <c r="B127" s="90"/>
      <c r="C127" s="91"/>
      <c r="D127" s="80"/>
      <c r="E127" s="81"/>
      <c r="F127" s="82"/>
      <c r="G127" s="83"/>
      <c r="H127" s="84"/>
      <c r="I127" s="49">
        <f t="shared" si="12"/>
        <v>3625</v>
      </c>
      <c r="J127" s="163"/>
      <c r="K127" s="164"/>
      <c r="L127" s="165">
        <f t="shared" si="13"/>
        <v>10882</v>
      </c>
      <c r="M127" s="50">
        <f t="shared" si="14"/>
        <v>122</v>
      </c>
      <c r="N127" s="47">
        <f>IF(AND(E127='Povolené hodnoty'!$B$4,F127=2),G127+J127,"")</f>
      </c>
      <c r="O127" s="49">
        <f>IF(AND(E127='Povolené hodnoty'!$B$4,F127=1),G127+J127,"")</f>
      </c>
      <c r="P127" s="47">
        <f>IF(AND(E127='Povolené hodnoty'!$B$4,F127=10),H127+K127,"")</f>
      </c>
      <c r="Q127" s="49">
        <f>IF(AND(E127='Povolené hodnoty'!$B$4,F127=9),H127+K127,"")</f>
      </c>
      <c r="R127" s="47">
        <f>IF(AND(E127&lt;&gt;'Povolené hodnoty'!$B$4,F127=2),G127+J127,"")</f>
      </c>
      <c r="S127" s="48">
        <f>IF(AND(E127&lt;&gt;'Povolené hodnoty'!$B$4,F127=3),G127+J127,"")</f>
      </c>
      <c r="T127" s="48">
        <f>IF(AND(E127&lt;&gt;'Povolené hodnoty'!$B$4,F127=4),G127+J127,"")</f>
      </c>
      <c r="U127" s="48">
        <f>IF(AND(E127&lt;&gt;'Povolené hodnoty'!$B$4,OR(F127="5a",F127="5b")),G127+J127,"")</f>
      </c>
      <c r="V127" s="48">
        <f>IF(AND(E127&lt;&gt;'Povolené hodnoty'!$B$4,F127=6),G127+J127,"")</f>
      </c>
      <c r="W127" s="49">
        <f>IF(AND(E127&lt;&gt;'Povolené hodnoty'!$B$4,F127=7),G127+J127,"")</f>
      </c>
      <c r="X127" s="47">
        <f>IF(AND(E127&lt;&gt;'Povolené hodnoty'!$B$4,F127=10),H127+K127,"")</f>
      </c>
      <c r="Y127" s="48">
        <f>IF(AND(E127&lt;&gt;'Povolené hodnoty'!$B$4,F127=11),H127+K127,"")</f>
      </c>
      <c r="Z127" s="48">
        <f>IF(AND(E127&lt;&gt;'Povolené hodnoty'!$B$4,F127=12),H127+K127,"")</f>
      </c>
      <c r="AA127" s="49">
        <f>IF(AND(E127&lt;&gt;'Povolené hodnoty'!$B$4,F127=13),H127+K127,"")</f>
      </c>
    </row>
    <row r="128" spans="1:27" ht="12.75">
      <c r="A128" s="86">
        <f t="shared" si="11"/>
        <v>123</v>
      </c>
      <c r="B128" s="90"/>
      <c r="C128" s="91"/>
      <c r="D128" s="80"/>
      <c r="E128" s="81"/>
      <c r="F128" s="82"/>
      <c r="G128" s="83"/>
      <c r="H128" s="84"/>
      <c r="I128" s="49">
        <f t="shared" si="12"/>
        <v>3625</v>
      </c>
      <c r="J128" s="163"/>
      <c r="K128" s="164"/>
      <c r="L128" s="165">
        <f t="shared" si="13"/>
        <v>10882</v>
      </c>
      <c r="M128" s="50">
        <f t="shared" si="14"/>
        <v>123</v>
      </c>
      <c r="N128" s="47">
        <f>IF(AND(E128='Povolené hodnoty'!$B$4,F128=2),G128+J128,"")</f>
      </c>
      <c r="O128" s="49">
        <f>IF(AND(E128='Povolené hodnoty'!$B$4,F128=1),G128+J128,"")</f>
      </c>
      <c r="P128" s="47">
        <f>IF(AND(E128='Povolené hodnoty'!$B$4,F128=10),H128+K128,"")</f>
      </c>
      <c r="Q128" s="49">
        <f>IF(AND(E128='Povolené hodnoty'!$B$4,F128=9),H128+K128,"")</f>
      </c>
      <c r="R128" s="47">
        <f>IF(AND(E128&lt;&gt;'Povolené hodnoty'!$B$4,F128=2),G128+J128,"")</f>
      </c>
      <c r="S128" s="48">
        <f>IF(AND(E128&lt;&gt;'Povolené hodnoty'!$B$4,F128=3),G128+J128,"")</f>
      </c>
      <c r="T128" s="48">
        <f>IF(AND(E128&lt;&gt;'Povolené hodnoty'!$B$4,F128=4),G128+J128,"")</f>
      </c>
      <c r="U128" s="48">
        <f>IF(AND(E128&lt;&gt;'Povolené hodnoty'!$B$4,OR(F128="5a",F128="5b")),G128+J128,"")</f>
      </c>
      <c r="V128" s="48">
        <f>IF(AND(E128&lt;&gt;'Povolené hodnoty'!$B$4,F128=6),G128+J128,"")</f>
      </c>
      <c r="W128" s="49">
        <f>IF(AND(E128&lt;&gt;'Povolené hodnoty'!$B$4,F128=7),G128+J128,"")</f>
      </c>
      <c r="X128" s="47">
        <f>IF(AND(E128&lt;&gt;'Povolené hodnoty'!$B$4,F128=10),H128+K128,"")</f>
      </c>
      <c r="Y128" s="48">
        <f>IF(AND(E128&lt;&gt;'Povolené hodnoty'!$B$4,F128=11),H128+K128,"")</f>
      </c>
      <c r="Z128" s="48">
        <f>IF(AND(E128&lt;&gt;'Povolené hodnoty'!$B$4,F128=12),H128+K128,"")</f>
      </c>
      <c r="AA128" s="49">
        <f>IF(AND(E128&lt;&gt;'Povolené hodnoty'!$B$4,F128=13),H128+K128,"")</f>
      </c>
    </row>
    <row r="129" spans="1:27" ht="12.75">
      <c r="A129" s="86">
        <f t="shared" si="11"/>
        <v>124</v>
      </c>
      <c r="B129" s="90"/>
      <c r="C129" s="91"/>
      <c r="D129" s="80"/>
      <c r="E129" s="81"/>
      <c r="F129" s="82"/>
      <c r="G129" s="83"/>
      <c r="H129" s="84"/>
      <c r="I129" s="49">
        <f t="shared" si="12"/>
        <v>3625</v>
      </c>
      <c r="J129" s="163"/>
      <c r="K129" s="164"/>
      <c r="L129" s="165">
        <f t="shared" si="13"/>
        <v>10882</v>
      </c>
      <c r="M129" s="50">
        <f t="shared" si="14"/>
        <v>124</v>
      </c>
      <c r="N129" s="47">
        <f>IF(AND(E129='Povolené hodnoty'!$B$4,F129=2),G129+J129,"")</f>
      </c>
      <c r="O129" s="49">
        <f>IF(AND(E129='Povolené hodnoty'!$B$4,F129=1),G129+J129,"")</f>
      </c>
      <c r="P129" s="47">
        <f>IF(AND(E129='Povolené hodnoty'!$B$4,F129=10),H129+K129,"")</f>
      </c>
      <c r="Q129" s="49">
        <f>IF(AND(E129='Povolené hodnoty'!$B$4,F129=9),H129+K129,"")</f>
      </c>
      <c r="R129" s="47">
        <f>IF(AND(E129&lt;&gt;'Povolené hodnoty'!$B$4,F129=2),G129+J129,"")</f>
      </c>
      <c r="S129" s="48">
        <f>IF(AND(E129&lt;&gt;'Povolené hodnoty'!$B$4,F129=3),G129+J129,"")</f>
      </c>
      <c r="T129" s="48">
        <f>IF(AND(E129&lt;&gt;'Povolené hodnoty'!$B$4,F129=4),G129+J129,"")</f>
      </c>
      <c r="U129" s="48">
        <f>IF(AND(E129&lt;&gt;'Povolené hodnoty'!$B$4,OR(F129="5a",F129="5b")),G129+J129,"")</f>
      </c>
      <c r="V129" s="48">
        <f>IF(AND(E129&lt;&gt;'Povolené hodnoty'!$B$4,F129=6),G129+J129,"")</f>
      </c>
      <c r="W129" s="49">
        <f>IF(AND(E129&lt;&gt;'Povolené hodnoty'!$B$4,F129=7),G129+J129,"")</f>
      </c>
      <c r="X129" s="47">
        <f>IF(AND(E129&lt;&gt;'Povolené hodnoty'!$B$4,F129=10),H129+K129,"")</f>
      </c>
      <c r="Y129" s="48">
        <f>IF(AND(E129&lt;&gt;'Povolené hodnoty'!$B$4,F129=11),H129+K129,"")</f>
      </c>
      <c r="Z129" s="48">
        <f>IF(AND(E129&lt;&gt;'Povolené hodnoty'!$B$4,F129=12),H129+K129,"")</f>
      </c>
      <c r="AA129" s="49">
        <f>IF(AND(E129&lt;&gt;'Povolené hodnoty'!$B$4,F129=13),H129+K129,"")</f>
      </c>
    </row>
    <row r="130" spans="1:27" ht="12.75">
      <c r="A130" s="86">
        <f t="shared" si="11"/>
        <v>125</v>
      </c>
      <c r="B130" s="90"/>
      <c r="C130" s="91"/>
      <c r="D130" s="80"/>
      <c r="E130" s="81"/>
      <c r="F130" s="82"/>
      <c r="G130" s="83"/>
      <c r="H130" s="84"/>
      <c r="I130" s="49">
        <f t="shared" si="12"/>
        <v>3625</v>
      </c>
      <c r="J130" s="163"/>
      <c r="K130" s="164"/>
      <c r="L130" s="165">
        <f t="shared" si="13"/>
        <v>10882</v>
      </c>
      <c r="M130" s="50">
        <f t="shared" si="14"/>
        <v>125</v>
      </c>
      <c r="N130" s="47">
        <f>IF(AND(E130='Povolené hodnoty'!$B$4,F130=2),G130+J130,"")</f>
      </c>
      <c r="O130" s="49">
        <f>IF(AND(E130='Povolené hodnoty'!$B$4,F130=1),G130+J130,"")</f>
      </c>
      <c r="P130" s="47">
        <f>IF(AND(E130='Povolené hodnoty'!$B$4,F130=10),H130+K130,"")</f>
      </c>
      <c r="Q130" s="49">
        <f>IF(AND(E130='Povolené hodnoty'!$B$4,F130=9),H130+K130,"")</f>
      </c>
      <c r="R130" s="47">
        <f>IF(AND(E130&lt;&gt;'Povolené hodnoty'!$B$4,F130=2),G130+J130,"")</f>
      </c>
      <c r="S130" s="48">
        <f>IF(AND(E130&lt;&gt;'Povolené hodnoty'!$B$4,F130=3),G130+J130,"")</f>
      </c>
      <c r="T130" s="48">
        <f>IF(AND(E130&lt;&gt;'Povolené hodnoty'!$B$4,F130=4),G130+J130,"")</f>
      </c>
      <c r="U130" s="48">
        <f>IF(AND(E130&lt;&gt;'Povolené hodnoty'!$B$4,OR(F130="5a",F130="5b")),G130+J130,"")</f>
      </c>
      <c r="V130" s="48">
        <f>IF(AND(E130&lt;&gt;'Povolené hodnoty'!$B$4,F130=6),G130+J130,"")</f>
      </c>
      <c r="W130" s="49">
        <f>IF(AND(E130&lt;&gt;'Povolené hodnoty'!$B$4,F130=7),G130+J130,"")</f>
      </c>
      <c r="X130" s="47">
        <f>IF(AND(E130&lt;&gt;'Povolené hodnoty'!$B$4,F130=10),H130+K130,"")</f>
      </c>
      <c r="Y130" s="48">
        <f>IF(AND(E130&lt;&gt;'Povolené hodnoty'!$B$4,F130=11),H130+K130,"")</f>
      </c>
      <c r="Z130" s="48">
        <f>IF(AND(E130&lt;&gt;'Povolené hodnoty'!$B$4,F130=12),H130+K130,"")</f>
      </c>
      <c r="AA130" s="49">
        <f>IF(AND(E130&lt;&gt;'Povolené hodnoty'!$B$4,F130=13),H130+K130,"")</f>
      </c>
    </row>
    <row r="131" spans="1:27" ht="12.75">
      <c r="A131" s="86">
        <f t="shared" si="11"/>
        <v>126</v>
      </c>
      <c r="B131" s="90"/>
      <c r="C131" s="91"/>
      <c r="D131" s="80"/>
      <c r="E131" s="81"/>
      <c r="F131" s="82"/>
      <c r="G131" s="83"/>
      <c r="H131" s="84"/>
      <c r="I131" s="49">
        <f t="shared" si="12"/>
        <v>3625</v>
      </c>
      <c r="J131" s="163"/>
      <c r="K131" s="164"/>
      <c r="L131" s="165">
        <f t="shared" si="13"/>
        <v>10882</v>
      </c>
      <c r="M131" s="50">
        <f t="shared" si="14"/>
        <v>126</v>
      </c>
      <c r="N131" s="47">
        <f>IF(AND(E131='Povolené hodnoty'!$B$4,F131=2),G131+J131,"")</f>
      </c>
      <c r="O131" s="49">
        <f>IF(AND(E131='Povolené hodnoty'!$B$4,F131=1),G131+J131,"")</f>
      </c>
      <c r="P131" s="47">
        <f>IF(AND(E131='Povolené hodnoty'!$B$4,F131=10),H131+K131,"")</f>
      </c>
      <c r="Q131" s="49">
        <f>IF(AND(E131='Povolené hodnoty'!$B$4,F131=9),H131+K131,"")</f>
      </c>
      <c r="R131" s="47">
        <f>IF(AND(E131&lt;&gt;'Povolené hodnoty'!$B$4,F131=2),G131+J131,"")</f>
      </c>
      <c r="S131" s="48">
        <f>IF(AND(E131&lt;&gt;'Povolené hodnoty'!$B$4,F131=3),G131+J131,"")</f>
      </c>
      <c r="T131" s="48">
        <f>IF(AND(E131&lt;&gt;'Povolené hodnoty'!$B$4,F131=4),G131+J131,"")</f>
      </c>
      <c r="U131" s="48">
        <f>IF(AND(E131&lt;&gt;'Povolené hodnoty'!$B$4,OR(F131="5a",F131="5b")),G131+J131,"")</f>
      </c>
      <c r="V131" s="48">
        <f>IF(AND(E131&lt;&gt;'Povolené hodnoty'!$B$4,F131=6),G131+J131,"")</f>
      </c>
      <c r="W131" s="49">
        <f>IF(AND(E131&lt;&gt;'Povolené hodnoty'!$B$4,F131=7),G131+J131,"")</f>
      </c>
      <c r="X131" s="47">
        <f>IF(AND(E131&lt;&gt;'Povolené hodnoty'!$B$4,F131=10),H131+K131,"")</f>
      </c>
      <c r="Y131" s="48">
        <f>IF(AND(E131&lt;&gt;'Povolené hodnoty'!$B$4,F131=11),H131+K131,"")</f>
      </c>
      <c r="Z131" s="48">
        <f>IF(AND(E131&lt;&gt;'Povolené hodnoty'!$B$4,F131=12),H131+K131,"")</f>
      </c>
      <c r="AA131" s="49">
        <f>IF(AND(E131&lt;&gt;'Povolené hodnoty'!$B$4,F131=13),H131+K131,"")</f>
      </c>
    </row>
    <row r="132" spans="1:27" ht="12.75">
      <c r="A132" s="86">
        <f t="shared" si="11"/>
        <v>127</v>
      </c>
      <c r="B132" s="90"/>
      <c r="C132" s="91"/>
      <c r="D132" s="80"/>
      <c r="E132" s="81"/>
      <c r="F132" s="82"/>
      <c r="G132" s="83"/>
      <c r="H132" s="84"/>
      <c r="I132" s="49">
        <f t="shared" si="12"/>
        <v>3625</v>
      </c>
      <c r="J132" s="163"/>
      <c r="K132" s="164"/>
      <c r="L132" s="165">
        <f t="shared" si="13"/>
        <v>10882</v>
      </c>
      <c r="M132" s="50">
        <f t="shared" si="14"/>
        <v>127</v>
      </c>
      <c r="N132" s="47">
        <f>IF(AND(E132='Povolené hodnoty'!$B$4,F132=2),G132+J132,"")</f>
      </c>
      <c r="O132" s="49">
        <f>IF(AND(E132='Povolené hodnoty'!$B$4,F132=1),G132+J132,"")</f>
      </c>
      <c r="P132" s="47">
        <f>IF(AND(E132='Povolené hodnoty'!$B$4,F132=10),H132+K132,"")</f>
      </c>
      <c r="Q132" s="49">
        <f>IF(AND(E132='Povolené hodnoty'!$B$4,F132=9),H132+K132,"")</f>
      </c>
      <c r="R132" s="47">
        <f>IF(AND(E132&lt;&gt;'Povolené hodnoty'!$B$4,F132=2),G132+J132,"")</f>
      </c>
      <c r="S132" s="48">
        <f>IF(AND(E132&lt;&gt;'Povolené hodnoty'!$B$4,F132=3),G132+J132,"")</f>
      </c>
      <c r="T132" s="48">
        <f>IF(AND(E132&lt;&gt;'Povolené hodnoty'!$B$4,F132=4),G132+J132,"")</f>
      </c>
      <c r="U132" s="48">
        <f>IF(AND(E132&lt;&gt;'Povolené hodnoty'!$B$4,OR(F132="5a",F132="5b")),G132+J132,"")</f>
      </c>
      <c r="V132" s="48">
        <f>IF(AND(E132&lt;&gt;'Povolené hodnoty'!$B$4,F132=6),G132+J132,"")</f>
      </c>
      <c r="W132" s="49">
        <f>IF(AND(E132&lt;&gt;'Povolené hodnoty'!$B$4,F132=7),G132+J132,"")</f>
      </c>
      <c r="X132" s="47">
        <f>IF(AND(E132&lt;&gt;'Povolené hodnoty'!$B$4,F132=10),H132+K132,"")</f>
      </c>
      <c r="Y132" s="48">
        <f>IF(AND(E132&lt;&gt;'Povolené hodnoty'!$B$4,F132=11),H132+K132,"")</f>
      </c>
      <c r="Z132" s="48">
        <f>IF(AND(E132&lt;&gt;'Povolené hodnoty'!$B$4,F132=12),H132+K132,"")</f>
      </c>
      <c r="AA132" s="49">
        <f>IF(AND(E132&lt;&gt;'Povolené hodnoty'!$B$4,F132=13),H132+K132,"")</f>
      </c>
    </row>
    <row r="133" spans="1:27" ht="12.75">
      <c r="A133" s="86">
        <f t="shared" si="11"/>
        <v>128</v>
      </c>
      <c r="B133" s="90"/>
      <c r="C133" s="91"/>
      <c r="D133" s="80"/>
      <c r="E133" s="81"/>
      <c r="F133" s="82"/>
      <c r="G133" s="83"/>
      <c r="H133" s="84"/>
      <c r="I133" s="49">
        <f t="shared" si="12"/>
        <v>3625</v>
      </c>
      <c r="J133" s="163"/>
      <c r="K133" s="164"/>
      <c r="L133" s="165">
        <f t="shared" si="13"/>
        <v>10882</v>
      </c>
      <c r="M133" s="50">
        <f t="shared" si="14"/>
        <v>128</v>
      </c>
      <c r="N133" s="47">
        <f>IF(AND(E133='Povolené hodnoty'!$B$4,F133=2),G133+J133,"")</f>
      </c>
      <c r="O133" s="49">
        <f>IF(AND(E133='Povolené hodnoty'!$B$4,F133=1),G133+J133,"")</f>
      </c>
      <c r="P133" s="47">
        <f>IF(AND(E133='Povolené hodnoty'!$B$4,F133=10),H133+K133,"")</f>
      </c>
      <c r="Q133" s="49">
        <f>IF(AND(E133='Povolené hodnoty'!$B$4,F133=9),H133+K133,"")</f>
      </c>
      <c r="R133" s="47">
        <f>IF(AND(E133&lt;&gt;'Povolené hodnoty'!$B$4,F133=2),G133+J133,"")</f>
      </c>
      <c r="S133" s="48">
        <f>IF(AND(E133&lt;&gt;'Povolené hodnoty'!$B$4,F133=3),G133+J133,"")</f>
      </c>
      <c r="T133" s="48">
        <f>IF(AND(E133&lt;&gt;'Povolené hodnoty'!$B$4,F133=4),G133+J133,"")</f>
      </c>
      <c r="U133" s="48">
        <f>IF(AND(E133&lt;&gt;'Povolené hodnoty'!$B$4,OR(F133="5a",F133="5b")),G133+J133,"")</f>
      </c>
      <c r="V133" s="48">
        <f>IF(AND(E133&lt;&gt;'Povolené hodnoty'!$B$4,F133=6),G133+J133,"")</f>
      </c>
      <c r="W133" s="49">
        <f>IF(AND(E133&lt;&gt;'Povolené hodnoty'!$B$4,F133=7),G133+J133,"")</f>
      </c>
      <c r="X133" s="47">
        <f>IF(AND(E133&lt;&gt;'Povolené hodnoty'!$B$4,F133=10),H133+K133,"")</f>
      </c>
      <c r="Y133" s="48">
        <f>IF(AND(E133&lt;&gt;'Povolené hodnoty'!$B$4,F133=11),H133+K133,"")</f>
      </c>
      <c r="Z133" s="48">
        <f>IF(AND(E133&lt;&gt;'Povolené hodnoty'!$B$4,F133=12),H133+K133,"")</f>
      </c>
      <c r="AA133" s="49">
        <f>IF(AND(E133&lt;&gt;'Povolené hodnoty'!$B$4,F133=13),H133+K133,"")</f>
      </c>
    </row>
    <row r="134" spans="1:27" ht="12.75">
      <c r="A134" s="86">
        <f t="shared" si="11"/>
        <v>129</v>
      </c>
      <c r="B134" s="90"/>
      <c r="C134" s="91"/>
      <c r="D134" s="80"/>
      <c r="E134" s="81"/>
      <c r="F134" s="82"/>
      <c r="G134" s="83"/>
      <c r="H134" s="84"/>
      <c r="I134" s="49">
        <f t="shared" si="12"/>
        <v>3625</v>
      </c>
      <c r="J134" s="163"/>
      <c r="K134" s="164"/>
      <c r="L134" s="165">
        <f t="shared" si="13"/>
        <v>10882</v>
      </c>
      <c r="M134" s="50">
        <f t="shared" si="14"/>
        <v>129</v>
      </c>
      <c r="N134" s="47">
        <f>IF(AND(E134='Povolené hodnoty'!$B$4,F134=2),G134+J134,"")</f>
      </c>
      <c r="O134" s="49">
        <f>IF(AND(E134='Povolené hodnoty'!$B$4,F134=1),G134+J134,"")</f>
      </c>
      <c r="P134" s="47">
        <f>IF(AND(E134='Povolené hodnoty'!$B$4,F134=10),H134+K134,"")</f>
      </c>
      <c r="Q134" s="49">
        <f>IF(AND(E134='Povolené hodnoty'!$B$4,F134=9),H134+K134,"")</f>
      </c>
      <c r="R134" s="47">
        <f>IF(AND(E134&lt;&gt;'Povolené hodnoty'!$B$4,F134=2),G134+J134,"")</f>
      </c>
      <c r="S134" s="48">
        <f>IF(AND(E134&lt;&gt;'Povolené hodnoty'!$B$4,F134=3),G134+J134,"")</f>
      </c>
      <c r="T134" s="48">
        <f>IF(AND(E134&lt;&gt;'Povolené hodnoty'!$B$4,F134=4),G134+J134,"")</f>
      </c>
      <c r="U134" s="48">
        <f>IF(AND(E134&lt;&gt;'Povolené hodnoty'!$B$4,OR(F134="5a",F134="5b")),G134+J134,"")</f>
      </c>
      <c r="V134" s="48">
        <f>IF(AND(E134&lt;&gt;'Povolené hodnoty'!$B$4,F134=6),G134+J134,"")</f>
      </c>
      <c r="W134" s="49">
        <f>IF(AND(E134&lt;&gt;'Povolené hodnoty'!$B$4,F134=7),G134+J134,"")</f>
      </c>
      <c r="X134" s="47">
        <f>IF(AND(E134&lt;&gt;'Povolené hodnoty'!$B$4,F134=10),H134+K134,"")</f>
      </c>
      <c r="Y134" s="48">
        <f>IF(AND(E134&lt;&gt;'Povolené hodnoty'!$B$4,F134=11),H134+K134,"")</f>
      </c>
      <c r="Z134" s="48">
        <f>IF(AND(E134&lt;&gt;'Povolené hodnoty'!$B$4,F134=12),H134+K134,"")</f>
      </c>
      <c r="AA134" s="49">
        <f>IF(AND(E134&lt;&gt;'Povolené hodnoty'!$B$4,F134=13),H134+K134,"")</f>
      </c>
    </row>
    <row r="135" spans="1:27" ht="12.75">
      <c r="A135" s="86">
        <f t="shared" si="11"/>
        <v>130</v>
      </c>
      <c r="B135" s="90"/>
      <c r="C135" s="91"/>
      <c r="D135" s="80"/>
      <c r="E135" s="81"/>
      <c r="F135" s="82"/>
      <c r="G135" s="83"/>
      <c r="H135" s="84"/>
      <c r="I135" s="49">
        <f t="shared" si="12"/>
        <v>3625</v>
      </c>
      <c r="J135" s="163"/>
      <c r="K135" s="164"/>
      <c r="L135" s="165">
        <f t="shared" si="13"/>
        <v>10882</v>
      </c>
      <c r="M135" s="50">
        <f t="shared" si="14"/>
        <v>130</v>
      </c>
      <c r="N135" s="47">
        <f>IF(AND(E135='Povolené hodnoty'!$B$4,F135=2),G135+J135,"")</f>
      </c>
      <c r="O135" s="49">
        <f>IF(AND(E135='Povolené hodnoty'!$B$4,F135=1),G135+J135,"")</f>
      </c>
      <c r="P135" s="47">
        <f>IF(AND(E135='Povolené hodnoty'!$B$4,F135=10),H135+K135,"")</f>
      </c>
      <c r="Q135" s="49">
        <f>IF(AND(E135='Povolené hodnoty'!$B$4,F135=9),H135+K135,"")</f>
      </c>
      <c r="R135" s="47">
        <f>IF(AND(E135&lt;&gt;'Povolené hodnoty'!$B$4,F135=2),G135+J135,"")</f>
      </c>
      <c r="S135" s="48">
        <f>IF(AND(E135&lt;&gt;'Povolené hodnoty'!$B$4,F135=3),G135+J135,"")</f>
      </c>
      <c r="T135" s="48">
        <f>IF(AND(E135&lt;&gt;'Povolené hodnoty'!$B$4,F135=4),G135+J135,"")</f>
      </c>
      <c r="U135" s="48">
        <f>IF(AND(E135&lt;&gt;'Povolené hodnoty'!$B$4,OR(F135="5a",F135="5b")),G135+J135,"")</f>
      </c>
      <c r="V135" s="48">
        <f>IF(AND(E135&lt;&gt;'Povolené hodnoty'!$B$4,F135=6),G135+J135,"")</f>
      </c>
      <c r="W135" s="49">
        <f>IF(AND(E135&lt;&gt;'Povolené hodnoty'!$B$4,F135=7),G135+J135,"")</f>
      </c>
      <c r="X135" s="47">
        <f>IF(AND(E135&lt;&gt;'Povolené hodnoty'!$B$4,F135=10),H135+K135,"")</f>
      </c>
      <c r="Y135" s="48">
        <f>IF(AND(E135&lt;&gt;'Povolené hodnoty'!$B$4,F135=11),H135+K135,"")</f>
      </c>
      <c r="Z135" s="48">
        <f>IF(AND(E135&lt;&gt;'Povolené hodnoty'!$B$4,F135=12),H135+K135,"")</f>
      </c>
      <c r="AA135" s="49">
        <f>IF(AND(E135&lt;&gt;'Povolené hodnoty'!$B$4,F135=13),H135+K135,"")</f>
      </c>
    </row>
    <row r="136" spans="1:27" ht="12.75">
      <c r="A136" s="86">
        <f t="shared" si="11"/>
        <v>131</v>
      </c>
      <c r="B136" s="90"/>
      <c r="C136" s="91"/>
      <c r="D136" s="80"/>
      <c r="E136" s="81"/>
      <c r="F136" s="82"/>
      <c r="G136" s="83"/>
      <c r="H136" s="84"/>
      <c r="I136" s="49">
        <f t="shared" si="12"/>
        <v>3625</v>
      </c>
      <c r="J136" s="163"/>
      <c r="K136" s="164"/>
      <c r="L136" s="165">
        <f t="shared" si="13"/>
        <v>10882</v>
      </c>
      <c r="M136" s="50">
        <f t="shared" si="14"/>
        <v>131</v>
      </c>
      <c r="N136" s="47">
        <f>IF(AND(E136='Povolené hodnoty'!$B$4,F136=2),G136+J136,"")</f>
      </c>
      <c r="O136" s="49">
        <f>IF(AND(E136='Povolené hodnoty'!$B$4,F136=1),G136+J136,"")</f>
      </c>
      <c r="P136" s="47">
        <f>IF(AND(E136='Povolené hodnoty'!$B$4,F136=10),H136+K136,"")</f>
      </c>
      <c r="Q136" s="49">
        <f>IF(AND(E136='Povolené hodnoty'!$B$4,F136=9),H136+K136,"")</f>
      </c>
      <c r="R136" s="47">
        <f>IF(AND(E136&lt;&gt;'Povolené hodnoty'!$B$4,F136=2),G136+J136,"")</f>
      </c>
      <c r="S136" s="48">
        <f>IF(AND(E136&lt;&gt;'Povolené hodnoty'!$B$4,F136=3),G136+J136,"")</f>
      </c>
      <c r="T136" s="48">
        <f>IF(AND(E136&lt;&gt;'Povolené hodnoty'!$B$4,F136=4),G136+J136,"")</f>
      </c>
      <c r="U136" s="48">
        <f>IF(AND(E136&lt;&gt;'Povolené hodnoty'!$B$4,OR(F136="5a",F136="5b")),G136+J136,"")</f>
      </c>
      <c r="V136" s="48">
        <f>IF(AND(E136&lt;&gt;'Povolené hodnoty'!$B$4,F136=6),G136+J136,"")</f>
      </c>
      <c r="W136" s="49">
        <f>IF(AND(E136&lt;&gt;'Povolené hodnoty'!$B$4,F136=7),G136+J136,"")</f>
      </c>
      <c r="X136" s="47">
        <f>IF(AND(E136&lt;&gt;'Povolené hodnoty'!$B$4,F136=10),H136+K136,"")</f>
      </c>
      <c r="Y136" s="48">
        <f>IF(AND(E136&lt;&gt;'Povolené hodnoty'!$B$4,F136=11),H136+K136,"")</f>
      </c>
      <c r="Z136" s="48">
        <f>IF(AND(E136&lt;&gt;'Povolené hodnoty'!$B$4,F136=12),H136+K136,"")</f>
      </c>
      <c r="AA136" s="49">
        <f>IF(AND(E136&lt;&gt;'Povolené hodnoty'!$B$4,F136=13),H136+K136,"")</f>
      </c>
    </row>
    <row r="137" spans="1:27" ht="12.75">
      <c r="A137" s="86">
        <f t="shared" si="11"/>
        <v>132</v>
      </c>
      <c r="B137" s="90"/>
      <c r="C137" s="91"/>
      <c r="D137" s="80"/>
      <c r="E137" s="81"/>
      <c r="F137" s="82"/>
      <c r="G137" s="83"/>
      <c r="H137" s="84"/>
      <c r="I137" s="49">
        <f t="shared" si="12"/>
        <v>3625</v>
      </c>
      <c r="J137" s="163"/>
      <c r="K137" s="164"/>
      <c r="L137" s="165">
        <f t="shared" si="13"/>
        <v>10882</v>
      </c>
      <c r="M137" s="50">
        <f t="shared" si="14"/>
        <v>132</v>
      </c>
      <c r="N137" s="47">
        <f>IF(AND(E137='Povolené hodnoty'!$B$4,F137=2),G137+J137,"")</f>
      </c>
      <c r="O137" s="49">
        <f>IF(AND(E137='Povolené hodnoty'!$B$4,F137=1),G137+J137,"")</f>
      </c>
      <c r="P137" s="47">
        <f>IF(AND(E137='Povolené hodnoty'!$B$4,F137=10),H137+K137,"")</f>
      </c>
      <c r="Q137" s="49">
        <f>IF(AND(E137='Povolené hodnoty'!$B$4,F137=9),H137+K137,"")</f>
      </c>
      <c r="R137" s="47">
        <f>IF(AND(E137&lt;&gt;'Povolené hodnoty'!$B$4,F137=2),G137+J137,"")</f>
      </c>
      <c r="S137" s="48">
        <f>IF(AND(E137&lt;&gt;'Povolené hodnoty'!$B$4,F137=3),G137+J137,"")</f>
      </c>
      <c r="T137" s="48">
        <f>IF(AND(E137&lt;&gt;'Povolené hodnoty'!$B$4,F137=4),G137+J137,"")</f>
      </c>
      <c r="U137" s="48">
        <f>IF(AND(E137&lt;&gt;'Povolené hodnoty'!$B$4,OR(F137="5a",F137="5b")),G137+J137,"")</f>
      </c>
      <c r="V137" s="48">
        <f>IF(AND(E137&lt;&gt;'Povolené hodnoty'!$B$4,F137=6),G137+J137,"")</f>
      </c>
      <c r="W137" s="49">
        <f>IF(AND(E137&lt;&gt;'Povolené hodnoty'!$B$4,F137=7),G137+J137,"")</f>
      </c>
      <c r="X137" s="47">
        <f>IF(AND(E137&lt;&gt;'Povolené hodnoty'!$B$4,F137=10),H137+K137,"")</f>
      </c>
      <c r="Y137" s="48">
        <f>IF(AND(E137&lt;&gt;'Povolené hodnoty'!$B$4,F137=11),H137+K137,"")</f>
      </c>
      <c r="Z137" s="48">
        <f>IF(AND(E137&lt;&gt;'Povolené hodnoty'!$B$4,F137=12),H137+K137,"")</f>
      </c>
      <c r="AA137" s="49">
        <f>IF(AND(E137&lt;&gt;'Povolené hodnoty'!$B$4,F137=13),H137+K137,"")</f>
      </c>
    </row>
    <row r="138" spans="1:27" ht="12.75">
      <c r="A138" s="86">
        <f t="shared" si="11"/>
        <v>133</v>
      </c>
      <c r="B138" s="90"/>
      <c r="C138" s="91"/>
      <c r="D138" s="80"/>
      <c r="E138" s="81"/>
      <c r="F138" s="82"/>
      <c r="G138" s="83"/>
      <c r="H138" s="84"/>
      <c r="I138" s="49">
        <f t="shared" si="12"/>
        <v>3625</v>
      </c>
      <c r="J138" s="163"/>
      <c r="K138" s="164"/>
      <c r="L138" s="165">
        <f t="shared" si="13"/>
        <v>10882</v>
      </c>
      <c r="M138" s="50">
        <f t="shared" si="14"/>
        <v>133</v>
      </c>
      <c r="N138" s="47">
        <f>IF(AND(E138='Povolené hodnoty'!$B$4,F138=2),G138+J138,"")</f>
      </c>
      <c r="O138" s="49">
        <f>IF(AND(E138='Povolené hodnoty'!$B$4,F138=1),G138+J138,"")</f>
      </c>
      <c r="P138" s="47">
        <f>IF(AND(E138='Povolené hodnoty'!$B$4,F138=10),H138+K138,"")</f>
      </c>
      <c r="Q138" s="49">
        <f>IF(AND(E138='Povolené hodnoty'!$B$4,F138=9),H138+K138,"")</f>
      </c>
      <c r="R138" s="47">
        <f>IF(AND(E138&lt;&gt;'Povolené hodnoty'!$B$4,F138=2),G138+J138,"")</f>
      </c>
      <c r="S138" s="48">
        <f>IF(AND(E138&lt;&gt;'Povolené hodnoty'!$B$4,F138=3),G138+J138,"")</f>
      </c>
      <c r="T138" s="48">
        <f>IF(AND(E138&lt;&gt;'Povolené hodnoty'!$B$4,F138=4),G138+J138,"")</f>
      </c>
      <c r="U138" s="48">
        <f>IF(AND(E138&lt;&gt;'Povolené hodnoty'!$B$4,OR(F138="5a",F138="5b")),G138+J138,"")</f>
      </c>
      <c r="V138" s="48">
        <f>IF(AND(E138&lt;&gt;'Povolené hodnoty'!$B$4,F138=6),G138+J138,"")</f>
      </c>
      <c r="W138" s="49">
        <f>IF(AND(E138&lt;&gt;'Povolené hodnoty'!$B$4,F138=7),G138+J138,"")</f>
      </c>
      <c r="X138" s="47">
        <f>IF(AND(E138&lt;&gt;'Povolené hodnoty'!$B$4,F138=10),H138+K138,"")</f>
      </c>
      <c r="Y138" s="48">
        <f>IF(AND(E138&lt;&gt;'Povolené hodnoty'!$B$4,F138=11),H138+K138,"")</f>
      </c>
      <c r="Z138" s="48">
        <f>IF(AND(E138&lt;&gt;'Povolené hodnoty'!$B$4,F138=12),H138+K138,"")</f>
      </c>
      <c r="AA138" s="49">
        <f>IF(AND(E138&lt;&gt;'Povolené hodnoty'!$B$4,F138=13),H138+K138,"")</f>
      </c>
    </row>
    <row r="139" spans="1:27" ht="12.75">
      <c r="A139" s="86">
        <f t="shared" si="11"/>
        <v>134</v>
      </c>
      <c r="B139" s="90"/>
      <c r="C139" s="91"/>
      <c r="D139" s="80"/>
      <c r="E139" s="81"/>
      <c r="F139" s="82"/>
      <c r="G139" s="83"/>
      <c r="H139" s="84"/>
      <c r="I139" s="49">
        <f t="shared" si="12"/>
        <v>3625</v>
      </c>
      <c r="J139" s="163"/>
      <c r="K139" s="164"/>
      <c r="L139" s="165">
        <f t="shared" si="13"/>
        <v>10882</v>
      </c>
      <c r="M139" s="50">
        <f t="shared" si="14"/>
        <v>134</v>
      </c>
      <c r="N139" s="47">
        <f>IF(AND(E139='Povolené hodnoty'!$B$4,F139=2),G139+J139,"")</f>
      </c>
      <c r="O139" s="49">
        <f>IF(AND(E139='Povolené hodnoty'!$B$4,F139=1),G139+J139,"")</f>
      </c>
      <c r="P139" s="47">
        <f>IF(AND(E139='Povolené hodnoty'!$B$4,F139=10),H139+K139,"")</f>
      </c>
      <c r="Q139" s="49">
        <f>IF(AND(E139='Povolené hodnoty'!$B$4,F139=9),H139+K139,"")</f>
      </c>
      <c r="R139" s="47">
        <f>IF(AND(E139&lt;&gt;'Povolené hodnoty'!$B$4,F139=2),G139+J139,"")</f>
      </c>
      <c r="S139" s="48">
        <f>IF(AND(E139&lt;&gt;'Povolené hodnoty'!$B$4,F139=3),G139+J139,"")</f>
      </c>
      <c r="T139" s="48">
        <f>IF(AND(E139&lt;&gt;'Povolené hodnoty'!$B$4,F139=4),G139+J139,"")</f>
      </c>
      <c r="U139" s="48">
        <f>IF(AND(E139&lt;&gt;'Povolené hodnoty'!$B$4,OR(F139="5a",F139="5b")),G139+J139,"")</f>
      </c>
      <c r="V139" s="48">
        <f>IF(AND(E139&lt;&gt;'Povolené hodnoty'!$B$4,F139=6),G139+J139,"")</f>
      </c>
      <c r="W139" s="49">
        <f>IF(AND(E139&lt;&gt;'Povolené hodnoty'!$B$4,F139=7),G139+J139,"")</f>
      </c>
      <c r="X139" s="47">
        <f>IF(AND(E139&lt;&gt;'Povolené hodnoty'!$B$4,F139=10),H139+K139,"")</f>
      </c>
      <c r="Y139" s="48">
        <f>IF(AND(E139&lt;&gt;'Povolené hodnoty'!$B$4,F139=11),H139+K139,"")</f>
      </c>
      <c r="Z139" s="48">
        <f>IF(AND(E139&lt;&gt;'Povolené hodnoty'!$B$4,F139=12),H139+K139,"")</f>
      </c>
      <c r="AA139" s="49">
        <f>IF(AND(E139&lt;&gt;'Povolené hodnoty'!$B$4,F139=13),H139+K139,"")</f>
      </c>
    </row>
    <row r="140" spans="1:27" ht="12.75">
      <c r="A140" s="86">
        <f t="shared" si="11"/>
        <v>135</v>
      </c>
      <c r="B140" s="90"/>
      <c r="C140" s="91"/>
      <c r="D140" s="80"/>
      <c r="E140" s="81"/>
      <c r="F140" s="82"/>
      <c r="G140" s="83"/>
      <c r="H140" s="84"/>
      <c r="I140" s="49">
        <f t="shared" si="12"/>
        <v>3625</v>
      </c>
      <c r="J140" s="163"/>
      <c r="K140" s="164"/>
      <c r="L140" s="165">
        <f t="shared" si="13"/>
        <v>10882</v>
      </c>
      <c r="M140" s="50">
        <f t="shared" si="14"/>
        <v>135</v>
      </c>
      <c r="N140" s="47">
        <f>IF(AND(E140='Povolené hodnoty'!$B$4,F140=2),G140+J140,"")</f>
      </c>
      <c r="O140" s="49">
        <f>IF(AND(E140='Povolené hodnoty'!$B$4,F140=1),G140+J140,"")</f>
      </c>
      <c r="P140" s="47">
        <f>IF(AND(E140='Povolené hodnoty'!$B$4,F140=10),H140+K140,"")</f>
      </c>
      <c r="Q140" s="49">
        <f>IF(AND(E140='Povolené hodnoty'!$B$4,F140=9),H140+K140,"")</f>
      </c>
      <c r="R140" s="47">
        <f>IF(AND(E140&lt;&gt;'Povolené hodnoty'!$B$4,F140=2),G140+J140,"")</f>
      </c>
      <c r="S140" s="48">
        <f>IF(AND(E140&lt;&gt;'Povolené hodnoty'!$B$4,F140=3),G140+J140,"")</f>
      </c>
      <c r="T140" s="48">
        <f>IF(AND(E140&lt;&gt;'Povolené hodnoty'!$B$4,F140=4),G140+J140,"")</f>
      </c>
      <c r="U140" s="48">
        <f>IF(AND(E140&lt;&gt;'Povolené hodnoty'!$B$4,OR(F140="5a",F140="5b")),G140+J140,"")</f>
      </c>
      <c r="V140" s="48">
        <f>IF(AND(E140&lt;&gt;'Povolené hodnoty'!$B$4,F140=6),G140+J140,"")</f>
      </c>
      <c r="W140" s="49">
        <f>IF(AND(E140&lt;&gt;'Povolené hodnoty'!$B$4,F140=7),G140+J140,"")</f>
      </c>
      <c r="X140" s="47">
        <f>IF(AND(E140&lt;&gt;'Povolené hodnoty'!$B$4,F140=10),H140+K140,"")</f>
      </c>
      <c r="Y140" s="48">
        <f>IF(AND(E140&lt;&gt;'Povolené hodnoty'!$B$4,F140=11),H140+K140,"")</f>
      </c>
      <c r="Z140" s="48">
        <f>IF(AND(E140&lt;&gt;'Povolené hodnoty'!$B$4,F140=12),H140+K140,"")</f>
      </c>
      <c r="AA140" s="49">
        <f>IF(AND(E140&lt;&gt;'Povolené hodnoty'!$B$4,F140=13),H140+K140,"")</f>
      </c>
    </row>
    <row r="141" spans="1:27" ht="12.75">
      <c r="A141" s="86">
        <f t="shared" si="11"/>
        <v>136</v>
      </c>
      <c r="B141" s="90"/>
      <c r="C141" s="91"/>
      <c r="D141" s="80"/>
      <c r="E141" s="81"/>
      <c r="F141" s="82"/>
      <c r="G141" s="83"/>
      <c r="H141" s="84"/>
      <c r="I141" s="49">
        <f t="shared" si="12"/>
        <v>3625</v>
      </c>
      <c r="J141" s="163"/>
      <c r="K141" s="164"/>
      <c r="L141" s="165">
        <f t="shared" si="13"/>
        <v>10882</v>
      </c>
      <c r="M141" s="50">
        <f t="shared" si="14"/>
        <v>136</v>
      </c>
      <c r="N141" s="47">
        <f>IF(AND(E141='Povolené hodnoty'!$B$4,F141=2),G141+J141,"")</f>
      </c>
      <c r="O141" s="49">
        <f>IF(AND(E141='Povolené hodnoty'!$B$4,F141=1),G141+J141,"")</f>
      </c>
      <c r="P141" s="47">
        <f>IF(AND(E141='Povolené hodnoty'!$B$4,F141=10),H141+K141,"")</f>
      </c>
      <c r="Q141" s="49">
        <f>IF(AND(E141='Povolené hodnoty'!$B$4,F141=9),H141+K141,"")</f>
      </c>
      <c r="R141" s="47">
        <f>IF(AND(E141&lt;&gt;'Povolené hodnoty'!$B$4,F141=2),G141+J141,"")</f>
      </c>
      <c r="S141" s="48">
        <f>IF(AND(E141&lt;&gt;'Povolené hodnoty'!$B$4,F141=3),G141+J141,"")</f>
      </c>
      <c r="T141" s="48">
        <f>IF(AND(E141&lt;&gt;'Povolené hodnoty'!$B$4,F141=4),G141+J141,"")</f>
      </c>
      <c r="U141" s="48">
        <f>IF(AND(E141&lt;&gt;'Povolené hodnoty'!$B$4,OR(F141="5a",F141="5b")),G141+J141,"")</f>
      </c>
      <c r="V141" s="48">
        <f>IF(AND(E141&lt;&gt;'Povolené hodnoty'!$B$4,F141=6),G141+J141,"")</f>
      </c>
      <c r="W141" s="49">
        <f>IF(AND(E141&lt;&gt;'Povolené hodnoty'!$B$4,F141=7),G141+J141,"")</f>
      </c>
      <c r="X141" s="47">
        <f>IF(AND(E141&lt;&gt;'Povolené hodnoty'!$B$4,F141=10),H141+K141,"")</f>
      </c>
      <c r="Y141" s="48">
        <f>IF(AND(E141&lt;&gt;'Povolené hodnoty'!$B$4,F141=11),H141+K141,"")</f>
      </c>
      <c r="Z141" s="48">
        <f>IF(AND(E141&lt;&gt;'Povolené hodnoty'!$B$4,F141=12),H141+K141,"")</f>
      </c>
      <c r="AA141" s="49">
        <f>IF(AND(E141&lt;&gt;'Povolené hodnoty'!$B$4,F141=13),H141+K141,"")</f>
      </c>
    </row>
    <row r="142" spans="1:27" ht="12.75">
      <c r="A142" s="86">
        <f t="shared" si="11"/>
        <v>137</v>
      </c>
      <c r="B142" s="90"/>
      <c r="C142" s="91"/>
      <c r="D142" s="80"/>
      <c r="E142" s="81"/>
      <c r="F142" s="82"/>
      <c r="G142" s="83"/>
      <c r="H142" s="84"/>
      <c r="I142" s="49">
        <f t="shared" si="12"/>
        <v>3625</v>
      </c>
      <c r="J142" s="163"/>
      <c r="K142" s="164"/>
      <c r="L142" s="165">
        <f t="shared" si="13"/>
        <v>10882</v>
      </c>
      <c r="M142" s="50">
        <f t="shared" si="14"/>
        <v>137</v>
      </c>
      <c r="N142" s="47">
        <f>IF(AND(E142='Povolené hodnoty'!$B$4,F142=2),G142+J142,"")</f>
      </c>
      <c r="O142" s="49">
        <f>IF(AND(E142='Povolené hodnoty'!$B$4,F142=1),G142+J142,"")</f>
      </c>
      <c r="P142" s="47">
        <f>IF(AND(E142='Povolené hodnoty'!$B$4,F142=10),H142+K142,"")</f>
      </c>
      <c r="Q142" s="49">
        <f>IF(AND(E142='Povolené hodnoty'!$B$4,F142=9),H142+K142,"")</f>
      </c>
      <c r="R142" s="47">
        <f>IF(AND(E142&lt;&gt;'Povolené hodnoty'!$B$4,F142=2),G142+J142,"")</f>
      </c>
      <c r="S142" s="48">
        <f>IF(AND(E142&lt;&gt;'Povolené hodnoty'!$B$4,F142=3),G142+J142,"")</f>
      </c>
      <c r="T142" s="48">
        <f>IF(AND(E142&lt;&gt;'Povolené hodnoty'!$B$4,F142=4),G142+J142,"")</f>
      </c>
      <c r="U142" s="48">
        <f>IF(AND(E142&lt;&gt;'Povolené hodnoty'!$B$4,OR(F142="5a",F142="5b")),G142+J142,"")</f>
      </c>
      <c r="V142" s="48">
        <f>IF(AND(E142&lt;&gt;'Povolené hodnoty'!$B$4,F142=6),G142+J142,"")</f>
      </c>
      <c r="W142" s="49">
        <f>IF(AND(E142&lt;&gt;'Povolené hodnoty'!$B$4,F142=7),G142+J142,"")</f>
      </c>
      <c r="X142" s="47">
        <f>IF(AND(E142&lt;&gt;'Povolené hodnoty'!$B$4,F142=10),H142+K142,"")</f>
      </c>
      <c r="Y142" s="48">
        <f>IF(AND(E142&lt;&gt;'Povolené hodnoty'!$B$4,F142=11),H142+K142,"")</f>
      </c>
      <c r="Z142" s="48">
        <f>IF(AND(E142&lt;&gt;'Povolené hodnoty'!$B$4,F142=12),H142+K142,"")</f>
      </c>
      <c r="AA142" s="49">
        <f>IF(AND(E142&lt;&gt;'Povolené hodnoty'!$B$4,F142=13),H142+K142,"")</f>
      </c>
    </row>
    <row r="143" spans="1:27" ht="12.75">
      <c r="A143" s="86">
        <f t="shared" si="11"/>
        <v>138</v>
      </c>
      <c r="B143" s="90"/>
      <c r="C143" s="91"/>
      <c r="D143" s="80"/>
      <c r="E143" s="81"/>
      <c r="F143" s="82"/>
      <c r="G143" s="83"/>
      <c r="H143" s="84"/>
      <c r="I143" s="49">
        <f t="shared" si="12"/>
        <v>3625</v>
      </c>
      <c r="J143" s="163"/>
      <c r="K143" s="164"/>
      <c r="L143" s="165">
        <f t="shared" si="13"/>
        <v>10882</v>
      </c>
      <c r="M143" s="50">
        <f t="shared" si="14"/>
        <v>138</v>
      </c>
      <c r="N143" s="47">
        <f>IF(AND(E143='Povolené hodnoty'!$B$4,F143=2),G143+J143,"")</f>
      </c>
      <c r="O143" s="49">
        <f>IF(AND(E143='Povolené hodnoty'!$B$4,F143=1),G143+J143,"")</f>
      </c>
      <c r="P143" s="47">
        <f>IF(AND(E143='Povolené hodnoty'!$B$4,F143=10),H143+K143,"")</f>
      </c>
      <c r="Q143" s="49">
        <f>IF(AND(E143='Povolené hodnoty'!$B$4,F143=9),H143+K143,"")</f>
      </c>
      <c r="R143" s="47">
        <f>IF(AND(E143&lt;&gt;'Povolené hodnoty'!$B$4,F143=2),G143+J143,"")</f>
      </c>
      <c r="S143" s="48">
        <f>IF(AND(E143&lt;&gt;'Povolené hodnoty'!$B$4,F143=3),G143+J143,"")</f>
      </c>
      <c r="T143" s="48">
        <f>IF(AND(E143&lt;&gt;'Povolené hodnoty'!$B$4,F143=4),G143+J143,"")</f>
      </c>
      <c r="U143" s="48">
        <f>IF(AND(E143&lt;&gt;'Povolené hodnoty'!$B$4,OR(F143="5a",F143="5b")),G143+J143,"")</f>
      </c>
      <c r="V143" s="48">
        <f>IF(AND(E143&lt;&gt;'Povolené hodnoty'!$B$4,F143=6),G143+J143,"")</f>
      </c>
      <c r="W143" s="49">
        <f>IF(AND(E143&lt;&gt;'Povolené hodnoty'!$B$4,F143=7),G143+J143,"")</f>
      </c>
      <c r="X143" s="47">
        <f>IF(AND(E143&lt;&gt;'Povolené hodnoty'!$B$4,F143=10),H143+K143,"")</f>
      </c>
      <c r="Y143" s="48">
        <f>IF(AND(E143&lt;&gt;'Povolené hodnoty'!$B$4,F143=11),H143+K143,"")</f>
      </c>
      <c r="Z143" s="48">
        <f>IF(AND(E143&lt;&gt;'Povolené hodnoty'!$B$4,F143=12),H143+K143,"")</f>
      </c>
      <c r="AA143" s="49">
        <f>IF(AND(E143&lt;&gt;'Povolené hodnoty'!$B$4,F143=13),H143+K143,"")</f>
      </c>
    </row>
    <row r="144" spans="1:27" ht="12.75">
      <c r="A144" s="86">
        <f t="shared" si="11"/>
        <v>139</v>
      </c>
      <c r="B144" s="90"/>
      <c r="C144" s="91"/>
      <c r="D144" s="80"/>
      <c r="E144" s="81"/>
      <c r="F144" s="82"/>
      <c r="G144" s="83"/>
      <c r="H144" s="84"/>
      <c r="I144" s="49">
        <f t="shared" si="12"/>
        <v>3625</v>
      </c>
      <c r="J144" s="163"/>
      <c r="K144" s="164"/>
      <c r="L144" s="165">
        <f t="shared" si="13"/>
        <v>10882</v>
      </c>
      <c r="M144" s="50">
        <f t="shared" si="14"/>
        <v>139</v>
      </c>
      <c r="N144" s="47">
        <f>IF(AND(E144='Povolené hodnoty'!$B$4,F144=2),G144+J144,"")</f>
      </c>
      <c r="O144" s="49">
        <f>IF(AND(E144='Povolené hodnoty'!$B$4,F144=1),G144+J144,"")</f>
      </c>
      <c r="P144" s="47">
        <f>IF(AND(E144='Povolené hodnoty'!$B$4,F144=10),H144+K144,"")</f>
      </c>
      <c r="Q144" s="49">
        <f>IF(AND(E144='Povolené hodnoty'!$B$4,F144=9),H144+K144,"")</f>
      </c>
      <c r="R144" s="47">
        <f>IF(AND(E144&lt;&gt;'Povolené hodnoty'!$B$4,F144=2),G144+J144,"")</f>
      </c>
      <c r="S144" s="48">
        <f>IF(AND(E144&lt;&gt;'Povolené hodnoty'!$B$4,F144=3),G144+J144,"")</f>
      </c>
      <c r="T144" s="48">
        <f>IF(AND(E144&lt;&gt;'Povolené hodnoty'!$B$4,F144=4),G144+J144,"")</f>
      </c>
      <c r="U144" s="48">
        <f>IF(AND(E144&lt;&gt;'Povolené hodnoty'!$B$4,OR(F144="5a",F144="5b")),G144+J144,"")</f>
      </c>
      <c r="V144" s="48">
        <f>IF(AND(E144&lt;&gt;'Povolené hodnoty'!$B$4,F144=6),G144+J144,"")</f>
      </c>
      <c r="W144" s="49">
        <f>IF(AND(E144&lt;&gt;'Povolené hodnoty'!$B$4,F144=7),G144+J144,"")</f>
      </c>
      <c r="X144" s="47">
        <f>IF(AND(E144&lt;&gt;'Povolené hodnoty'!$B$4,F144=10),H144+K144,"")</f>
      </c>
      <c r="Y144" s="48">
        <f>IF(AND(E144&lt;&gt;'Povolené hodnoty'!$B$4,F144=11),H144+K144,"")</f>
      </c>
      <c r="Z144" s="48">
        <f>IF(AND(E144&lt;&gt;'Povolené hodnoty'!$B$4,F144=12),H144+K144,"")</f>
      </c>
      <c r="AA144" s="49">
        <f>IF(AND(E144&lt;&gt;'Povolené hodnoty'!$B$4,F144=13),H144+K144,"")</f>
      </c>
    </row>
    <row r="145" spans="1:27" ht="12.75">
      <c r="A145" s="86">
        <f t="shared" si="11"/>
        <v>140</v>
      </c>
      <c r="B145" s="90"/>
      <c r="C145" s="91"/>
      <c r="D145" s="80"/>
      <c r="E145" s="81"/>
      <c r="F145" s="82"/>
      <c r="G145" s="83"/>
      <c r="H145" s="84"/>
      <c r="I145" s="49">
        <f t="shared" si="12"/>
        <v>3625</v>
      </c>
      <c r="J145" s="163"/>
      <c r="K145" s="164"/>
      <c r="L145" s="165">
        <f t="shared" si="13"/>
        <v>10882</v>
      </c>
      <c r="M145" s="50">
        <f t="shared" si="14"/>
        <v>140</v>
      </c>
      <c r="N145" s="47">
        <f>IF(AND(E145='Povolené hodnoty'!$B$4,F145=2),G145+J145,"")</f>
      </c>
      <c r="O145" s="49">
        <f>IF(AND(E145='Povolené hodnoty'!$B$4,F145=1),G145+J145,"")</f>
      </c>
      <c r="P145" s="47">
        <f>IF(AND(E145='Povolené hodnoty'!$B$4,F145=10),H145+K145,"")</f>
      </c>
      <c r="Q145" s="49">
        <f>IF(AND(E145='Povolené hodnoty'!$B$4,F145=9),H145+K145,"")</f>
      </c>
      <c r="R145" s="47">
        <f>IF(AND(E145&lt;&gt;'Povolené hodnoty'!$B$4,F145=2),G145+J145,"")</f>
      </c>
      <c r="S145" s="48">
        <f>IF(AND(E145&lt;&gt;'Povolené hodnoty'!$B$4,F145=3),G145+J145,"")</f>
      </c>
      <c r="T145" s="48">
        <f>IF(AND(E145&lt;&gt;'Povolené hodnoty'!$B$4,F145=4),G145+J145,"")</f>
      </c>
      <c r="U145" s="48">
        <f>IF(AND(E145&lt;&gt;'Povolené hodnoty'!$B$4,OR(F145="5a",F145="5b")),G145+J145,"")</f>
      </c>
      <c r="V145" s="48">
        <f>IF(AND(E145&lt;&gt;'Povolené hodnoty'!$B$4,F145=6),G145+J145,"")</f>
      </c>
      <c r="W145" s="49">
        <f>IF(AND(E145&lt;&gt;'Povolené hodnoty'!$B$4,F145=7),G145+J145,"")</f>
      </c>
      <c r="X145" s="47">
        <f>IF(AND(E145&lt;&gt;'Povolené hodnoty'!$B$4,F145=10),H145+K145,"")</f>
      </c>
      <c r="Y145" s="48">
        <f>IF(AND(E145&lt;&gt;'Povolené hodnoty'!$B$4,F145=11),H145+K145,"")</f>
      </c>
      <c r="Z145" s="48">
        <f>IF(AND(E145&lt;&gt;'Povolené hodnoty'!$B$4,F145=12),H145+K145,"")</f>
      </c>
      <c r="AA145" s="49">
        <f>IF(AND(E145&lt;&gt;'Povolené hodnoty'!$B$4,F145=13),H145+K145,"")</f>
      </c>
    </row>
    <row r="146" spans="1:27" ht="12.75">
      <c r="A146" s="86">
        <f t="shared" si="11"/>
        <v>141</v>
      </c>
      <c r="B146" s="90"/>
      <c r="C146" s="91"/>
      <c r="D146" s="80"/>
      <c r="E146" s="81"/>
      <c r="F146" s="82"/>
      <c r="G146" s="83"/>
      <c r="H146" s="84"/>
      <c r="I146" s="49">
        <f t="shared" si="12"/>
        <v>3625</v>
      </c>
      <c r="J146" s="163"/>
      <c r="K146" s="164"/>
      <c r="L146" s="165">
        <f t="shared" si="13"/>
        <v>10882</v>
      </c>
      <c r="M146" s="50">
        <f t="shared" si="14"/>
        <v>141</v>
      </c>
      <c r="N146" s="47">
        <f>IF(AND(E146='Povolené hodnoty'!$B$4,F146=2),G146+J146,"")</f>
      </c>
      <c r="O146" s="49">
        <f>IF(AND(E146='Povolené hodnoty'!$B$4,F146=1),G146+J146,"")</f>
      </c>
      <c r="P146" s="47">
        <f>IF(AND(E146='Povolené hodnoty'!$B$4,F146=10),H146+K146,"")</f>
      </c>
      <c r="Q146" s="49">
        <f>IF(AND(E146='Povolené hodnoty'!$B$4,F146=9),H146+K146,"")</f>
      </c>
      <c r="R146" s="47">
        <f>IF(AND(E146&lt;&gt;'Povolené hodnoty'!$B$4,F146=2),G146+J146,"")</f>
      </c>
      <c r="S146" s="48">
        <f>IF(AND(E146&lt;&gt;'Povolené hodnoty'!$B$4,F146=3),G146+J146,"")</f>
      </c>
      <c r="T146" s="48">
        <f>IF(AND(E146&lt;&gt;'Povolené hodnoty'!$B$4,F146=4),G146+J146,"")</f>
      </c>
      <c r="U146" s="48">
        <f>IF(AND(E146&lt;&gt;'Povolené hodnoty'!$B$4,OR(F146="5a",F146="5b")),G146+J146,"")</f>
      </c>
      <c r="V146" s="48">
        <f>IF(AND(E146&lt;&gt;'Povolené hodnoty'!$B$4,F146=6),G146+J146,"")</f>
      </c>
      <c r="W146" s="49">
        <f>IF(AND(E146&lt;&gt;'Povolené hodnoty'!$B$4,F146=7),G146+J146,"")</f>
      </c>
      <c r="X146" s="47">
        <f>IF(AND(E146&lt;&gt;'Povolené hodnoty'!$B$4,F146=10),H146+K146,"")</f>
      </c>
      <c r="Y146" s="48">
        <f>IF(AND(E146&lt;&gt;'Povolené hodnoty'!$B$4,F146=11),H146+K146,"")</f>
      </c>
      <c r="Z146" s="48">
        <f>IF(AND(E146&lt;&gt;'Povolené hodnoty'!$B$4,F146=12),H146+K146,"")</f>
      </c>
      <c r="AA146" s="49">
        <f>IF(AND(E146&lt;&gt;'Povolené hodnoty'!$B$4,F146=13),H146+K146,"")</f>
      </c>
    </row>
    <row r="147" spans="1:27" ht="12.75">
      <c r="A147" s="86">
        <f t="shared" si="11"/>
        <v>142</v>
      </c>
      <c r="B147" s="90"/>
      <c r="C147" s="91"/>
      <c r="D147" s="80"/>
      <c r="E147" s="81"/>
      <c r="F147" s="82"/>
      <c r="G147" s="83"/>
      <c r="H147" s="84"/>
      <c r="I147" s="49">
        <f t="shared" si="12"/>
        <v>3625</v>
      </c>
      <c r="J147" s="163"/>
      <c r="K147" s="164"/>
      <c r="L147" s="165">
        <f t="shared" si="13"/>
        <v>10882</v>
      </c>
      <c r="M147" s="50">
        <f t="shared" si="14"/>
        <v>142</v>
      </c>
      <c r="N147" s="47">
        <f>IF(AND(E147='Povolené hodnoty'!$B$4,F147=2),G147+J147,"")</f>
      </c>
      <c r="O147" s="49">
        <f>IF(AND(E147='Povolené hodnoty'!$B$4,F147=1),G147+J147,"")</f>
      </c>
      <c r="P147" s="47">
        <f>IF(AND(E147='Povolené hodnoty'!$B$4,F147=10),H147+K147,"")</f>
      </c>
      <c r="Q147" s="49">
        <f>IF(AND(E147='Povolené hodnoty'!$B$4,F147=9),H147+K147,"")</f>
      </c>
      <c r="R147" s="47">
        <f>IF(AND(E147&lt;&gt;'Povolené hodnoty'!$B$4,F147=2),G147+J147,"")</f>
      </c>
      <c r="S147" s="48">
        <f>IF(AND(E147&lt;&gt;'Povolené hodnoty'!$B$4,F147=3),G147+J147,"")</f>
      </c>
      <c r="T147" s="48">
        <f>IF(AND(E147&lt;&gt;'Povolené hodnoty'!$B$4,F147=4),G147+J147,"")</f>
      </c>
      <c r="U147" s="48">
        <f>IF(AND(E147&lt;&gt;'Povolené hodnoty'!$B$4,OR(F147="5a",F147="5b")),G147+J147,"")</f>
      </c>
      <c r="V147" s="48">
        <f>IF(AND(E147&lt;&gt;'Povolené hodnoty'!$B$4,F147=6),G147+J147,"")</f>
      </c>
      <c r="W147" s="49">
        <f>IF(AND(E147&lt;&gt;'Povolené hodnoty'!$B$4,F147=7),G147+J147,"")</f>
      </c>
      <c r="X147" s="47">
        <f>IF(AND(E147&lt;&gt;'Povolené hodnoty'!$B$4,F147=10),H147+K147,"")</f>
      </c>
      <c r="Y147" s="48">
        <f>IF(AND(E147&lt;&gt;'Povolené hodnoty'!$B$4,F147=11),H147+K147,"")</f>
      </c>
      <c r="Z147" s="48">
        <f>IF(AND(E147&lt;&gt;'Povolené hodnoty'!$B$4,F147=12),H147+K147,"")</f>
      </c>
      <c r="AA147" s="49">
        <f>IF(AND(E147&lt;&gt;'Povolené hodnoty'!$B$4,F147=13),H147+K147,"")</f>
      </c>
    </row>
    <row r="148" spans="1:27" ht="12.75">
      <c r="A148" s="86">
        <f t="shared" si="11"/>
        <v>143</v>
      </c>
      <c r="B148" s="90"/>
      <c r="C148" s="91"/>
      <c r="D148" s="80"/>
      <c r="E148" s="81"/>
      <c r="F148" s="82"/>
      <c r="G148" s="83"/>
      <c r="H148" s="84"/>
      <c r="I148" s="49">
        <f t="shared" si="12"/>
        <v>3625</v>
      </c>
      <c r="J148" s="163"/>
      <c r="K148" s="164"/>
      <c r="L148" s="165">
        <f t="shared" si="13"/>
        <v>10882</v>
      </c>
      <c r="M148" s="50">
        <f t="shared" si="14"/>
        <v>143</v>
      </c>
      <c r="N148" s="47">
        <f>IF(AND(E148='Povolené hodnoty'!$B$4,F148=2),G148+J148,"")</f>
      </c>
      <c r="O148" s="49">
        <f>IF(AND(E148='Povolené hodnoty'!$B$4,F148=1),G148+J148,"")</f>
      </c>
      <c r="P148" s="47">
        <f>IF(AND(E148='Povolené hodnoty'!$B$4,F148=10),H148+K148,"")</f>
      </c>
      <c r="Q148" s="49">
        <f>IF(AND(E148='Povolené hodnoty'!$B$4,F148=9),H148+K148,"")</f>
      </c>
      <c r="R148" s="47">
        <f>IF(AND(E148&lt;&gt;'Povolené hodnoty'!$B$4,F148=2),G148+J148,"")</f>
      </c>
      <c r="S148" s="48">
        <f>IF(AND(E148&lt;&gt;'Povolené hodnoty'!$B$4,F148=3),G148+J148,"")</f>
      </c>
      <c r="T148" s="48">
        <f>IF(AND(E148&lt;&gt;'Povolené hodnoty'!$B$4,F148=4),G148+J148,"")</f>
      </c>
      <c r="U148" s="48">
        <f>IF(AND(E148&lt;&gt;'Povolené hodnoty'!$B$4,OR(F148="5a",F148="5b")),G148+J148,"")</f>
      </c>
      <c r="V148" s="48">
        <f>IF(AND(E148&lt;&gt;'Povolené hodnoty'!$B$4,F148=6),G148+J148,"")</f>
      </c>
      <c r="W148" s="49">
        <f>IF(AND(E148&lt;&gt;'Povolené hodnoty'!$B$4,F148=7),G148+J148,"")</f>
      </c>
      <c r="X148" s="47">
        <f>IF(AND(E148&lt;&gt;'Povolené hodnoty'!$B$4,F148=10),H148+K148,"")</f>
      </c>
      <c r="Y148" s="48">
        <f>IF(AND(E148&lt;&gt;'Povolené hodnoty'!$B$4,F148=11),H148+K148,"")</f>
      </c>
      <c r="Z148" s="48">
        <f>IF(AND(E148&lt;&gt;'Povolené hodnoty'!$B$4,F148=12),H148+K148,"")</f>
      </c>
      <c r="AA148" s="49">
        <f>IF(AND(E148&lt;&gt;'Povolené hodnoty'!$B$4,F148=13),H148+K148,"")</f>
      </c>
    </row>
    <row r="149" spans="1:27" ht="12.75">
      <c r="A149" s="86">
        <f t="shared" si="11"/>
        <v>144</v>
      </c>
      <c r="B149" s="90"/>
      <c r="C149" s="91"/>
      <c r="D149" s="80"/>
      <c r="E149" s="81"/>
      <c r="F149" s="82"/>
      <c r="G149" s="83"/>
      <c r="H149" s="84"/>
      <c r="I149" s="49">
        <f t="shared" si="12"/>
        <v>3625</v>
      </c>
      <c r="J149" s="163"/>
      <c r="K149" s="164"/>
      <c r="L149" s="165">
        <f t="shared" si="13"/>
        <v>10882</v>
      </c>
      <c r="M149" s="50">
        <f t="shared" si="14"/>
        <v>144</v>
      </c>
      <c r="N149" s="47">
        <f>IF(AND(E149='Povolené hodnoty'!$B$4,F149=2),G149+J149,"")</f>
      </c>
      <c r="O149" s="49">
        <f>IF(AND(E149='Povolené hodnoty'!$B$4,F149=1),G149+J149,"")</f>
      </c>
      <c r="P149" s="47">
        <f>IF(AND(E149='Povolené hodnoty'!$B$4,F149=10),H149+K149,"")</f>
      </c>
      <c r="Q149" s="49">
        <f>IF(AND(E149='Povolené hodnoty'!$B$4,F149=9),H149+K149,"")</f>
      </c>
      <c r="R149" s="47">
        <f>IF(AND(E149&lt;&gt;'Povolené hodnoty'!$B$4,F149=2),G149+J149,"")</f>
      </c>
      <c r="S149" s="48">
        <f>IF(AND(E149&lt;&gt;'Povolené hodnoty'!$B$4,F149=3),G149+J149,"")</f>
      </c>
      <c r="T149" s="48">
        <f>IF(AND(E149&lt;&gt;'Povolené hodnoty'!$B$4,F149=4),G149+J149,"")</f>
      </c>
      <c r="U149" s="48">
        <f>IF(AND(E149&lt;&gt;'Povolené hodnoty'!$B$4,OR(F149="5a",F149="5b")),G149+J149,"")</f>
      </c>
      <c r="V149" s="48">
        <f>IF(AND(E149&lt;&gt;'Povolené hodnoty'!$B$4,F149=6),G149+J149,"")</f>
      </c>
      <c r="W149" s="49">
        <f>IF(AND(E149&lt;&gt;'Povolené hodnoty'!$B$4,F149=7),G149+J149,"")</f>
      </c>
      <c r="X149" s="47">
        <f>IF(AND(E149&lt;&gt;'Povolené hodnoty'!$B$4,F149=10),H149+K149,"")</f>
      </c>
      <c r="Y149" s="48">
        <f>IF(AND(E149&lt;&gt;'Povolené hodnoty'!$B$4,F149=11),H149+K149,"")</f>
      </c>
      <c r="Z149" s="48">
        <f>IF(AND(E149&lt;&gt;'Povolené hodnoty'!$B$4,F149=12),H149+K149,"")</f>
      </c>
      <c r="AA149" s="49">
        <f>IF(AND(E149&lt;&gt;'Povolené hodnoty'!$B$4,F149=13),H149+K149,"")</f>
      </c>
    </row>
    <row r="150" spans="1:27" ht="12.75">
      <c r="A150" s="86">
        <f t="shared" si="11"/>
        <v>145</v>
      </c>
      <c r="B150" s="90"/>
      <c r="C150" s="91"/>
      <c r="D150" s="80"/>
      <c r="E150" s="81"/>
      <c r="F150" s="82"/>
      <c r="G150" s="83"/>
      <c r="H150" s="84"/>
      <c r="I150" s="49">
        <f t="shared" si="12"/>
        <v>3625</v>
      </c>
      <c r="J150" s="163"/>
      <c r="K150" s="164"/>
      <c r="L150" s="165">
        <f t="shared" si="13"/>
        <v>10882</v>
      </c>
      <c r="M150" s="50">
        <f t="shared" si="14"/>
        <v>145</v>
      </c>
      <c r="N150" s="47">
        <f>IF(AND(E150='Povolené hodnoty'!$B$4,F150=2),G150+J150,"")</f>
      </c>
      <c r="O150" s="49">
        <f>IF(AND(E150='Povolené hodnoty'!$B$4,F150=1),G150+J150,"")</f>
      </c>
      <c r="P150" s="47">
        <f>IF(AND(E150='Povolené hodnoty'!$B$4,F150=10),H150+K150,"")</f>
      </c>
      <c r="Q150" s="49">
        <f>IF(AND(E150='Povolené hodnoty'!$B$4,F150=9),H150+K150,"")</f>
      </c>
      <c r="R150" s="47">
        <f>IF(AND(E150&lt;&gt;'Povolené hodnoty'!$B$4,F150=2),G150+J150,"")</f>
      </c>
      <c r="S150" s="48">
        <f>IF(AND(E150&lt;&gt;'Povolené hodnoty'!$B$4,F150=3),G150+J150,"")</f>
      </c>
      <c r="T150" s="48">
        <f>IF(AND(E150&lt;&gt;'Povolené hodnoty'!$B$4,F150=4),G150+J150,"")</f>
      </c>
      <c r="U150" s="48">
        <f>IF(AND(E150&lt;&gt;'Povolené hodnoty'!$B$4,OR(F150="5a",F150="5b")),G150+J150,"")</f>
      </c>
      <c r="V150" s="48">
        <f>IF(AND(E150&lt;&gt;'Povolené hodnoty'!$B$4,F150=6),G150+J150,"")</f>
      </c>
      <c r="W150" s="49">
        <f>IF(AND(E150&lt;&gt;'Povolené hodnoty'!$B$4,F150=7),G150+J150,"")</f>
      </c>
      <c r="X150" s="47">
        <f>IF(AND(E150&lt;&gt;'Povolené hodnoty'!$B$4,F150=10),H150+K150,"")</f>
      </c>
      <c r="Y150" s="48">
        <f>IF(AND(E150&lt;&gt;'Povolené hodnoty'!$B$4,F150=11),H150+K150,"")</f>
      </c>
      <c r="Z150" s="48">
        <f>IF(AND(E150&lt;&gt;'Povolené hodnoty'!$B$4,F150=12),H150+K150,"")</f>
      </c>
      <c r="AA150" s="49">
        <f>IF(AND(E150&lt;&gt;'Povolené hodnoty'!$B$4,F150=13),H150+K150,"")</f>
      </c>
    </row>
    <row r="151" spans="1:27" ht="12.75">
      <c r="A151" s="86">
        <f t="shared" si="11"/>
        <v>146</v>
      </c>
      <c r="B151" s="90"/>
      <c r="C151" s="91"/>
      <c r="D151" s="80"/>
      <c r="E151" s="81"/>
      <c r="F151" s="82"/>
      <c r="G151" s="83"/>
      <c r="H151" s="84"/>
      <c r="I151" s="49">
        <f t="shared" si="12"/>
        <v>3625</v>
      </c>
      <c r="J151" s="163"/>
      <c r="K151" s="164"/>
      <c r="L151" s="165">
        <f t="shared" si="13"/>
        <v>10882</v>
      </c>
      <c r="M151" s="50">
        <f t="shared" si="14"/>
        <v>146</v>
      </c>
      <c r="N151" s="47">
        <f>IF(AND(E151='Povolené hodnoty'!$B$4,F151=2),G151+J151,"")</f>
      </c>
      <c r="O151" s="49">
        <f>IF(AND(E151='Povolené hodnoty'!$B$4,F151=1),G151+J151,"")</f>
      </c>
      <c r="P151" s="47">
        <f>IF(AND(E151='Povolené hodnoty'!$B$4,F151=10),H151+K151,"")</f>
      </c>
      <c r="Q151" s="49">
        <f>IF(AND(E151='Povolené hodnoty'!$B$4,F151=9),H151+K151,"")</f>
      </c>
      <c r="R151" s="47">
        <f>IF(AND(E151&lt;&gt;'Povolené hodnoty'!$B$4,F151=2),G151+J151,"")</f>
      </c>
      <c r="S151" s="48">
        <f>IF(AND(E151&lt;&gt;'Povolené hodnoty'!$B$4,F151=3),G151+J151,"")</f>
      </c>
      <c r="T151" s="48">
        <f>IF(AND(E151&lt;&gt;'Povolené hodnoty'!$B$4,F151=4),G151+J151,"")</f>
      </c>
      <c r="U151" s="48">
        <f>IF(AND(E151&lt;&gt;'Povolené hodnoty'!$B$4,OR(F151="5a",F151="5b")),G151+J151,"")</f>
      </c>
      <c r="V151" s="48">
        <f>IF(AND(E151&lt;&gt;'Povolené hodnoty'!$B$4,F151=6),G151+J151,"")</f>
      </c>
      <c r="W151" s="49">
        <f>IF(AND(E151&lt;&gt;'Povolené hodnoty'!$B$4,F151=7),G151+J151,"")</f>
      </c>
      <c r="X151" s="47">
        <f>IF(AND(E151&lt;&gt;'Povolené hodnoty'!$B$4,F151=10),H151+K151,"")</f>
      </c>
      <c r="Y151" s="48">
        <f>IF(AND(E151&lt;&gt;'Povolené hodnoty'!$B$4,F151=11),H151+K151,"")</f>
      </c>
      <c r="Z151" s="48">
        <f>IF(AND(E151&lt;&gt;'Povolené hodnoty'!$B$4,F151=12),H151+K151,"")</f>
      </c>
      <c r="AA151" s="49">
        <f>IF(AND(E151&lt;&gt;'Povolené hodnoty'!$B$4,F151=13),H151+K151,"")</f>
      </c>
    </row>
    <row r="152" spans="1:27" ht="12.75">
      <c r="A152" s="86">
        <f t="shared" si="11"/>
        <v>147</v>
      </c>
      <c r="B152" s="90"/>
      <c r="C152" s="91"/>
      <c r="D152" s="80"/>
      <c r="E152" s="81"/>
      <c r="F152" s="82"/>
      <c r="G152" s="83"/>
      <c r="H152" s="84"/>
      <c r="I152" s="49">
        <f t="shared" si="12"/>
        <v>3625</v>
      </c>
      <c r="J152" s="163"/>
      <c r="K152" s="164"/>
      <c r="L152" s="165">
        <f t="shared" si="13"/>
        <v>10882</v>
      </c>
      <c r="M152" s="50">
        <f t="shared" si="14"/>
        <v>147</v>
      </c>
      <c r="N152" s="47">
        <f>IF(AND(E152='Povolené hodnoty'!$B$4,F152=2),G152+J152,"")</f>
      </c>
      <c r="O152" s="49">
        <f>IF(AND(E152='Povolené hodnoty'!$B$4,F152=1),G152+J152,"")</f>
      </c>
      <c r="P152" s="47">
        <f>IF(AND(E152='Povolené hodnoty'!$B$4,F152=10),H152+K152,"")</f>
      </c>
      <c r="Q152" s="49">
        <f>IF(AND(E152='Povolené hodnoty'!$B$4,F152=9),H152+K152,"")</f>
      </c>
      <c r="R152" s="47">
        <f>IF(AND(E152&lt;&gt;'Povolené hodnoty'!$B$4,F152=2),G152+J152,"")</f>
      </c>
      <c r="S152" s="48">
        <f>IF(AND(E152&lt;&gt;'Povolené hodnoty'!$B$4,F152=3),G152+J152,"")</f>
      </c>
      <c r="T152" s="48">
        <f>IF(AND(E152&lt;&gt;'Povolené hodnoty'!$B$4,F152=4),G152+J152,"")</f>
      </c>
      <c r="U152" s="48">
        <f>IF(AND(E152&lt;&gt;'Povolené hodnoty'!$B$4,OR(F152="5a",F152="5b")),G152+J152,"")</f>
      </c>
      <c r="V152" s="48">
        <f>IF(AND(E152&lt;&gt;'Povolené hodnoty'!$B$4,F152=6),G152+J152,"")</f>
      </c>
      <c r="W152" s="49">
        <f>IF(AND(E152&lt;&gt;'Povolené hodnoty'!$B$4,F152=7),G152+J152,"")</f>
      </c>
      <c r="X152" s="47">
        <f>IF(AND(E152&lt;&gt;'Povolené hodnoty'!$B$4,F152=10),H152+K152,"")</f>
      </c>
      <c r="Y152" s="48">
        <f>IF(AND(E152&lt;&gt;'Povolené hodnoty'!$B$4,F152=11),H152+K152,"")</f>
      </c>
      <c r="Z152" s="48">
        <f>IF(AND(E152&lt;&gt;'Povolené hodnoty'!$B$4,F152=12),H152+K152,"")</f>
      </c>
      <c r="AA152" s="49">
        <f>IF(AND(E152&lt;&gt;'Povolené hodnoty'!$B$4,F152=13),H152+K152,"")</f>
      </c>
    </row>
    <row r="153" spans="1:27" ht="12.75">
      <c r="A153" s="86">
        <f t="shared" si="11"/>
        <v>148</v>
      </c>
      <c r="B153" s="90"/>
      <c r="C153" s="91"/>
      <c r="D153" s="80"/>
      <c r="E153" s="81"/>
      <c r="F153" s="82"/>
      <c r="G153" s="83"/>
      <c r="H153" s="84"/>
      <c r="I153" s="49">
        <f t="shared" si="12"/>
        <v>3625</v>
      </c>
      <c r="J153" s="163"/>
      <c r="K153" s="164"/>
      <c r="L153" s="165">
        <f t="shared" si="13"/>
        <v>10882</v>
      </c>
      <c r="M153" s="50">
        <f t="shared" si="14"/>
        <v>148</v>
      </c>
      <c r="N153" s="47">
        <f>IF(AND(E153='Povolené hodnoty'!$B$4,F153=2),G153+J153,"")</f>
      </c>
      <c r="O153" s="49">
        <f>IF(AND(E153='Povolené hodnoty'!$B$4,F153=1),G153+J153,"")</f>
      </c>
      <c r="P153" s="47">
        <f>IF(AND(E153='Povolené hodnoty'!$B$4,F153=10),H153+K153,"")</f>
      </c>
      <c r="Q153" s="49">
        <f>IF(AND(E153='Povolené hodnoty'!$B$4,F153=9),H153+K153,"")</f>
      </c>
      <c r="R153" s="47">
        <f>IF(AND(E153&lt;&gt;'Povolené hodnoty'!$B$4,F153=2),G153+J153,"")</f>
      </c>
      <c r="S153" s="48">
        <f>IF(AND(E153&lt;&gt;'Povolené hodnoty'!$B$4,F153=3),G153+J153,"")</f>
      </c>
      <c r="T153" s="48">
        <f>IF(AND(E153&lt;&gt;'Povolené hodnoty'!$B$4,F153=4),G153+J153,"")</f>
      </c>
      <c r="U153" s="48">
        <f>IF(AND(E153&lt;&gt;'Povolené hodnoty'!$B$4,OR(F153="5a",F153="5b")),G153+J153,"")</f>
      </c>
      <c r="V153" s="48">
        <f>IF(AND(E153&lt;&gt;'Povolené hodnoty'!$B$4,F153=6),G153+J153,"")</f>
      </c>
      <c r="W153" s="49">
        <f>IF(AND(E153&lt;&gt;'Povolené hodnoty'!$B$4,F153=7),G153+J153,"")</f>
      </c>
      <c r="X153" s="47">
        <f>IF(AND(E153&lt;&gt;'Povolené hodnoty'!$B$4,F153=10),H153+K153,"")</f>
      </c>
      <c r="Y153" s="48">
        <f>IF(AND(E153&lt;&gt;'Povolené hodnoty'!$B$4,F153=11),H153+K153,"")</f>
      </c>
      <c r="Z153" s="48">
        <f>IF(AND(E153&lt;&gt;'Povolené hodnoty'!$B$4,F153=12),H153+K153,"")</f>
      </c>
      <c r="AA153" s="49">
        <f>IF(AND(E153&lt;&gt;'Povolené hodnoty'!$B$4,F153=13),H153+K153,"")</f>
      </c>
    </row>
    <row r="154" spans="1:27" ht="12.75">
      <c r="A154" s="86">
        <f t="shared" si="11"/>
        <v>149</v>
      </c>
      <c r="B154" s="90"/>
      <c r="C154" s="91"/>
      <c r="D154" s="80"/>
      <c r="E154" s="81"/>
      <c r="F154" s="82"/>
      <c r="G154" s="83"/>
      <c r="H154" s="84"/>
      <c r="I154" s="49">
        <f t="shared" si="12"/>
        <v>3625</v>
      </c>
      <c r="J154" s="163"/>
      <c r="K154" s="164"/>
      <c r="L154" s="165">
        <f t="shared" si="13"/>
        <v>10882</v>
      </c>
      <c r="M154" s="50">
        <f t="shared" si="14"/>
        <v>149</v>
      </c>
      <c r="N154" s="47">
        <f>IF(AND(E154='Povolené hodnoty'!$B$4,F154=2),G154+J154,"")</f>
      </c>
      <c r="O154" s="49">
        <f>IF(AND(E154='Povolené hodnoty'!$B$4,F154=1),G154+J154,"")</f>
      </c>
      <c r="P154" s="47">
        <f>IF(AND(E154='Povolené hodnoty'!$B$4,F154=10),H154+K154,"")</f>
      </c>
      <c r="Q154" s="49">
        <f>IF(AND(E154='Povolené hodnoty'!$B$4,F154=9),H154+K154,"")</f>
      </c>
      <c r="R154" s="47">
        <f>IF(AND(E154&lt;&gt;'Povolené hodnoty'!$B$4,F154=2),G154+J154,"")</f>
      </c>
      <c r="S154" s="48">
        <f>IF(AND(E154&lt;&gt;'Povolené hodnoty'!$B$4,F154=3),G154+J154,"")</f>
      </c>
      <c r="T154" s="48">
        <f>IF(AND(E154&lt;&gt;'Povolené hodnoty'!$B$4,F154=4),G154+J154,"")</f>
      </c>
      <c r="U154" s="48">
        <f>IF(AND(E154&lt;&gt;'Povolené hodnoty'!$B$4,OR(F154="5a",F154="5b")),G154+J154,"")</f>
      </c>
      <c r="V154" s="48">
        <f>IF(AND(E154&lt;&gt;'Povolené hodnoty'!$B$4,F154=6),G154+J154,"")</f>
      </c>
      <c r="W154" s="49">
        <f>IF(AND(E154&lt;&gt;'Povolené hodnoty'!$B$4,F154=7),G154+J154,"")</f>
      </c>
      <c r="X154" s="47">
        <f>IF(AND(E154&lt;&gt;'Povolené hodnoty'!$B$4,F154=10),H154+K154,"")</f>
      </c>
      <c r="Y154" s="48">
        <f>IF(AND(E154&lt;&gt;'Povolené hodnoty'!$B$4,F154=11),H154+K154,"")</f>
      </c>
      <c r="Z154" s="48">
        <f>IF(AND(E154&lt;&gt;'Povolené hodnoty'!$B$4,F154=12),H154+K154,"")</f>
      </c>
      <c r="AA154" s="49">
        <f>IF(AND(E154&lt;&gt;'Povolené hodnoty'!$B$4,F154=13),H154+K154,"")</f>
      </c>
    </row>
    <row r="155" spans="1:27" ht="12.75">
      <c r="A155" s="86">
        <f t="shared" si="11"/>
        <v>150</v>
      </c>
      <c r="B155" s="90"/>
      <c r="C155" s="91"/>
      <c r="D155" s="80"/>
      <c r="E155" s="81"/>
      <c r="F155" s="82"/>
      <c r="G155" s="83"/>
      <c r="H155" s="84"/>
      <c r="I155" s="49">
        <f t="shared" si="12"/>
        <v>3625</v>
      </c>
      <c r="J155" s="163"/>
      <c r="K155" s="164"/>
      <c r="L155" s="165">
        <f t="shared" si="13"/>
        <v>10882</v>
      </c>
      <c r="M155" s="50">
        <f t="shared" si="14"/>
        <v>150</v>
      </c>
      <c r="N155" s="47">
        <f>IF(AND(E155='Povolené hodnoty'!$B$4,F155=2),G155+J155,"")</f>
      </c>
      <c r="O155" s="49">
        <f>IF(AND(E155='Povolené hodnoty'!$B$4,F155=1),G155+J155,"")</f>
      </c>
      <c r="P155" s="47">
        <f>IF(AND(E155='Povolené hodnoty'!$B$4,F155=10),H155+K155,"")</f>
      </c>
      <c r="Q155" s="49">
        <f>IF(AND(E155='Povolené hodnoty'!$B$4,F155=9),H155+K155,"")</f>
      </c>
      <c r="R155" s="47">
        <f>IF(AND(E155&lt;&gt;'Povolené hodnoty'!$B$4,F155=2),G155+J155,"")</f>
      </c>
      <c r="S155" s="48">
        <f>IF(AND(E155&lt;&gt;'Povolené hodnoty'!$B$4,F155=3),G155+J155,"")</f>
      </c>
      <c r="T155" s="48">
        <f>IF(AND(E155&lt;&gt;'Povolené hodnoty'!$B$4,F155=4),G155+J155,"")</f>
      </c>
      <c r="U155" s="48">
        <f>IF(AND(E155&lt;&gt;'Povolené hodnoty'!$B$4,OR(F155="5a",F155="5b")),G155+J155,"")</f>
      </c>
      <c r="V155" s="48">
        <f>IF(AND(E155&lt;&gt;'Povolené hodnoty'!$B$4,F155=6),G155+J155,"")</f>
      </c>
      <c r="W155" s="49">
        <f>IF(AND(E155&lt;&gt;'Povolené hodnoty'!$B$4,F155=7),G155+J155,"")</f>
      </c>
      <c r="X155" s="47">
        <f>IF(AND(E155&lt;&gt;'Povolené hodnoty'!$B$4,F155=10),H155+K155,"")</f>
      </c>
      <c r="Y155" s="48">
        <f>IF(AND(E155&lt;&gt;'Povolené hodnoty'!$B$4,F155=11),H155+K155,"")</f>
      </c>
      <c r="Z155" s="48">
        <f>IF(AND(E155&lt;&gt;'Povolené hodnoty'!$B$4,F155=12),H155+K155,"")</f>
      </c>
      <c r="AA155" s="49">
        <f>IF(AND(E155&lt;&gt;'Povolené hodnoty'!$B$4,F155=13),H155+K155,"")</f>
      </c>
    </row>
    <row r="156" spans="1:27" ht="12.75">
      <c r="A156" s="86">
        <f t="shared" si="11"/>
        <v>151</v>
      </c>
      <c r="B156" s="90"/>
      <c r="C156" s="91"/>
      <c r="D156" s="80"/>
      <c r="E156" s="81"/>
      <c r="F156" s="82"/>
      <c r="G156" s="83"/>
      <c r="H156" s="84"/>
      <c r="I156" s="49">
        <f t="shared" si="12"/>
        <v>3625</v>
      </c>
      <c r="J156" s="163"/>
      <c r="K156" s="164"/>
      <c r="L156" s="165">
        <f t="shared" si="13"/>
        <v>10882</v>
      </c>
      <c r="M156" s="50">
        <f t="shared" si="14"/>
        <v>151</v>
      </c>
      <c r="N156" s="47">
        <f>IF(AND(E156='Povolené hodnoty'!$B$4,F156=2),G156+J156,"")</f>
      </c>
      <c r="O156" s="49">
        <f>IF(AND(E156='Povolené hodnoty'!$B$4,F156=1),G156+J156,"")</f>
      </c>
      <c r="P156" s="47">
        <f>IF(AND(E156='Povolené hodnoty'!$B$4,F156=10),H156+K156,"")</f>
      </c>
      <c r="Q156" s="49">
        <f>IF(AND(E156='Povolené hodnoty'!$B$4,F156=9),H156+K156,"")</f>
      </c>
      <c r="R156" s="47">
        <f>IF(AND(E156&lt;&gt;'Povolené hodnoty'!$B$4,F156=2),G156+J156,"")</f>
      </c>
      <c r="S156" s="48">
        <f>IF(AND(E156&lt;&gt;'Povolené hodnoty'!$B$4,F156=3),G156+J156,"")</f>
      </c>
      <c r="T156" s="48">
        <f>IF(AND(E156&lt;&gt;'Povolené hodnoty'!$B$4,F156=4),G156+J156,"")</f>
      </c>
      <c r="U156" s="48">
        <f>IF(AND(E156&lt;&gt;'Povolené hodnoty'!$B$4,OR(F156="5a",F156="5b")),G156+J156,"")</f>
      </c>
      <c r="V156" s="48">
        <f>IF(AND(E156&lt;&gt;'Povolené hodnoty'!$B$4,F156=6),G156+J156,"")</f>
      </c>
      <c r="W156" s="49">
        <f>IF(AND(E156&lt;&gt;'Povolené hodnoty'!$B$4,F156=7),G156+J156,"")</f>
      </c>
      <c r="X156" s="47">
        <f>IF(AND(E156&lt;&gt;'Povolené hodnoty'!$B$4,F156=10),H156+K156,"")</f>
      </c>
      <c r="Y156" s="48">
        <f>IF(AND(E156&lt;&gt;'Povolené hodnoty'!$B$4,F156=11),H156+K156,"")</f>
      </c>
      <c r="Z156" s="48">
        <f>IF(AND(E156&lt;&gt;'Povolené hodnoty'!$B$4,F156=12),H156+K156,"")</f>
      </c>
      <c r="AA156" s="49">
        <f>IF(AND(E156&lt;&gt;'Povolené hodnoty'!$B$4,F156=13),H156+K156,"")</f>
      </c>
    </row>
    <row r="157" spans="1:27" ht="12.75">
      <c r="A157" s="86">
        <f t="shared" si="11"/>
        <v>152</v>
      </c>
      <c r="B157" s="90"/>
      <c r="C157" s="91"/>
      <c r="D157" s="80"/>
      <c r="E157" s="81"/>
      <c r="F157" s="82"/>
      <c r="G157" s="83"/>
      <c r="H157" s="84"/>
      <c r="I157" s="49">
        <f t="shared" si="12"/>
        <v>3625</v>
      </c>
      <c r="J157" s="163"/>
      <c r="K157" s="164"/>
      <c r="L157" s="165">
        <f t="shared" si="13"/>
        <v>10882</v>
      </c>
      <c r="M157" s="50">
        <f t="shared" si="14"/>
        <v>152</v>
      </c>
      <c r="N157" s="47">
        <f>IF(AND(E157='Povolené hodnoty'!$B$4,F157=2),G157+J157,"")</f>
      </c>
      <c r="O157" s="49">
        <f>IF(AND(E157='Povolené hodnoty'!$B$4,F157=1),G157+J157,"")</f>
      </c>
      <c r="P157" s="47">
        <f>IF(AND(E157='Povolené hodnoty'!$B$4,F157=10),H157+K157,"")</f>
      </c>
      <c r="Q157" s="49">
        <f>IF(AND(E157='Povolené hodnoty'!$B$4,F157=9),H157+K157,"")</f>
      </c>
      <c r="R157" s="47">
        <f>IF(AND(E157&lt;&gt;'Povolené hodnoty'!$B$4,F157=2),G157+J157,"")</f>
      </c>
      <c r="S157" s="48">
        <f>IF(AND(E157&lt;&gt;'Povolené hodnoty'!$B$4,F157=3),G157+J157,"")</f>
      </c>
      <c r="T157" s="48">
        <f>IF(AND(E157&lt;&gt;'Povolené hodnoty'!$B$4,F157=4),G157+J157,"")</f>
      </c>
      <c r="U157" s="48">
        <f>IF(AND(E157&lt;&gt;'Povolené hodnoty'!$B$4,OR(F157="5a",F157="5b")),G157+J157,"")</f>
      </c>
      <c r="V157" s="48">
        <f>IF(AND(E157&lt;&gt;'Povolené hodnoty'!$B$4,F157=6),G157+J157,"")</f>
      </c>
      <c r="W157" s="49">
        <f>IF(AND(E157&lt;&gt;'Povolené hodnoty'!$B$4,F157=7),G157+J157,"")</f>
      </c>
      <c r="X157" s="47">
        <f>IF(AND(E157&lt;&gt;'Povolené hodnoty'!$B$4,F157=10),H157+K157,"")</f>
      </c>
      <c r="Y157" s="48">
        <f>IF(AND(E157&lt;&gt;'Povolené hodnoty'!$B$4,F157=11),H157+K157,"")</f>
      </c>
      <c r="Z157" s="48">
        <f>IF(AND(E157&lt;&gt;'Povolené hodnoty'!$B$4,F157=12),H157+K157,"")</f>
      </c>
      <c r="AA157" s="49">
        <f>IF(AND(E157&lt;&gt;'Povolené hodnoty'!$B$4,F157=13),H157+K157,"")</f>
      </c>
    </row>
    <row r="158" spans="1:27" ht="12.75">
      <c r="A158" s="86">
        <f t="shared" si="11"/>
        <v>153</v>
      </c>
      <c r="B158" s="90"/>
      <c r="C158" s="91"/>
      <c r="D158" s="80"/>
      <c r="E158" s="81"/>
      <c r="F158" s="82"/>
      <c r="G158" s="83"/>
      <c r="H158" s="84"/>
      <c r="I158" s="49">
        <f t="shared" si="12"/>
        <v>3625</v>
      </c>
      <c r="J158" s="163"/>
      <c r="K158" s="164"/>
      <c r="L158" s="165">
        <f t="shared" si="13"/>
        <v>10882</v>
      </c>
      <c r="M158" s="50">
        <f t="shared" si="14"/>
        <v>153</v>
      </c>
      <c r="N158" s="47">
        <f>IF(AND(E158='Povolené hodnoty'!$B$4,F158=2),G158+J158,"")</f>
      </c>
      <c r="O158" s="49">
        <f>IF(AND(E158='Povolené hodnoty'!$B$4,F158=1),G158+J158,"")</f>
      </c>
      <c r="P158" s="47">
        <f>IF(AND(E158='Povolené hodnoty'!$B$4,F158=10),H158+K158,"")</f>
      </c>
      <c r="Q158" s="49">
        <f>IF(AND(E158='Povolené hodnoty'!$B$4,F158=9),H158+K158,"")</f>
      </c>
      <c r="R158" s="47">
        <f>IF(AND(E158&lt;&gt;'Povolené hodnoty'!$B$4,F158=2),G158+J158,"")</f>
      </c>
      <c r="S158" s="48">
        <f>IF(AND(E158&lt;&gt;'Povolené hodnoty'!$B$4,F158=3),G158+J158,"")</f>
      </c>
      <c r="T158" s="48">
        <f>IF(AND(E158&lt;&gt;'Povolené hodnoty'!$B$4,F158=4),G158+J158,"")</f>
      </c>
      <c r="U158" s="48">
        <f>IF(AND(E158&lt;&gt;'Povolené hodnoty'!$B$4,OR(F158="5a",F158="5b")),G158+J158,"")</f>
      </c>
      <c r="V158" s="48">
        <f>IF(AND(E158&lt;&gt;'Povolené hodnoty'!$B$4,F158=6),G158+J158,"")</f>
      </c>
      <c r="W158" s="49">
        <f>IF(AND(E158&lt;&gt;'Povolené hodnoty'!$B$4,F158=7),G158+J158,"")</f>
      </c>
      <c r="X158" s="47">
        <f>IF(AND(E158&lt;&gt;'Povolené hodnoty'!$B$4,F158=10),H158+K158,"")</f>
      </c>
      <c r="Y158" s="48">
        <f>IF(AND(E158&lt;&gt;'Povolené hodnoty'!$B$4,F158=11),H158+K158,"")</f>
      </c>
      <c r="Z158" s="48">
        <f>IF(AND(E158&lt;&gt;'Povolené hodnoty'!$B$4,F158=12),H158+K158,"")</f>
      </c>
      <c r="AA158" s="49">
        <f>IF(AND(E158&lt;&gt;'Povolené hodnoty'!$B$4,F158=13),H158+K158,"")</f>
      </c>
    </row>
    <row r="159" spans="1:27" ht="12.75">
      <c r="A159" s="86">
        <f t="shared" si="11"/>
        <v>154</v>
      </c>
      <c r="B159" s="90"/>
      <c r="C159" s="91"/>
      <c r="D159" s="80"/>
      <c r="E159" s="81"/>
      <c r="F159" s="82"/>
      <c r="G159" s="83"/>
      <c r="H159" s="84"/>
      <c r="I159" s="49">
        <f t="shared" si="12"/>
        <v>3625</v>
      </c>
      <c r="J159" s="163"/>
      <c r="K159" s="164"/>
      <c r="L159" s="165">
        <f t="shared" si="13"/>
        <v>10882</v>
      </c>
      <c r="M159" s="50">
        <f t="shared" si="14"/>
        <v>154</v>
      </c>
      <c r="N159" s="47">
        <f>IF(AND(E159='Povolené hodnoty'!$B$4,F159=2),G159+J159,"")</f>
      </c>
      <c r="O159" s="49">
        <f>IF(AND(E159='Povolené hodnoty'!$B$4,F159=1),G159+J159,"")</f>
      </c>
      <c r="P159" s="47">
        <f>IF(AND(E159='Povolené hodnoty'!$B$4,F159=10),H159+K159,"")</f>
      </c>
      <c r="Q159" s="49">
        <f>IF(AND(E159='Povolené hodnoty'!$B$4,F159=9),H159+K159,"")</f>
      </c>
      <c r="R159" s="47">
        <f>IF(AND(E159&lt;&gt;'Povolené hodnoty'!$B$4,F159=2),G159+J159,"")</f>
      </c>
      <c r="S159" s="48">
        <f>IF(AND(E159&lt;&gt;'Povolené hodnoty'!$B$4,F159=3),G159+J159,"")</f>
      </c>
      <c r="T159" s="48">
        <f>IF(AND(E159&lt;&gt;'Povolené hodnoty'!$B$4,F159=4),G159+J159,"")</f>
      </c>
      <c r="U159" s="48">
        <f>IF(AND(E159&lt;&gt;'Povolené hodnoty'!$B$4,OR(F159="5a",F159="5b")),G159+J159,"")</f>
      </c>
      <c r="V159" s="48">
        <f>IF(AND(E159&lt;&gt;'Povolené hodnoty'!$B$4,F159=6),G159+J159,"")</f>
      </c>
      <c r="W159" s="49">
        <f>IF(AND(E159&lt;&gt;'Povolené hodnoty'!$B$4,F159=7),G159+J159,"")</f>
      </c>
      <c r="X159" s="47">
        <f>IF(AND(E159&lt;&gt;'Povolené hodnoty'!$B$4,F159=10),H159+K159,"")</f>
      </c>
      <c r="Y159" s="48">
        <f>IF(AND(E159&lt;&gt;'Povolené hodnoty'!$B$4,F159=11),H159+K159,"")</f>
      </c>
      <c r="Z159" s="48">
        <f>IF(AND(E159&lt;&gt;'Povolené hodnoty'!$B$4,F159=12),H159+K159,"")</f>
      </c>
      <c r="AA159" s="49">
        <f>IF(AND(E159&lt;&gt;'Povolené hodnoty'!$B$4,F159=13),H159+K159,"")</f>
      </c>
    </row>
    <row r="160" spans="1:27" ht="12.75">
      <c r="A160" s="86">
        <f t="shared" si="11"/>
        <v>155</v>
      </c>
      <c r="B160" s="90"/>
      <c r="C160" s="91"/>
      <c r="D160" s="80"/>
      <c r="E160" s="81"/>
      <c r="F160" s="82"/>
      <c r="G160" s="83"/>
      <c r="H160" s="84"/>
      <c r="I160" s="49">
        <f t="shared" si="12"/>
        <v>3625</v>
      </c>
      <c r="J160" s="163"/>
      <c r="K160" s="164"/>
      <c r="L160" s="165">
        <f t="shared" si="13"/>
        <v>10882</v>
      </c>
      <c r="M160" s="50">
        <f t="shared" si="14"/>
        <v>155</v>
      </c>
      <c r="N160" s="47">
        <f>IF(AND(E160='Povolené hodnoty'!$B$4,F160=2),G160+J160,"")</f>
      </c>
      <c r="O160" s="49">
        <f>IF(AND(E160='Povolené hodnoty'!$B$4,F160=1),G160+J160,"")</f>
      </c>
      <c r="P160" s="47">
        <f>IF(AND(E160='Povolené hodnoty'!$B$4,F160=10),H160+K160,"")</f>
      </c>
      <c r="Q160" s="49">
        <f>IF(AND(E160='Povolené hodnoty'!$B$4,F160=9),H160+K160,"")</f>
      </c>
      <c r="R160" s="47">
        <f>IF(AND(E160&lt;&gt;'Povolené hodnoty'!$B$4,F160=2),G160+J160,"")</f>
      </c>
      <c r="S160" s="48">
        <f>IF(AND(E160&lt;&gt;'Povolené hodnoty'!$B$4,F160=3),G160+J160,"")</f>
      </c>
      <c r="T160" s="48">
        <f>IF(AND(E160&lt;&gt;'Povolené hodnoty'!$B$4,F160=4),G160+J160,"")</f>
      </c>
      <c r="U160" s="48">
        <f>IF(AND(E160&lt;&gt;'Povolené hodnoty'!$B$4,OR(F160="5a",F160="5b")),G160+J160,"")</f>
      </c>
      <c r="V160" s="48">
        <f>IF(AND(E160&lt;&gt;'Povolené hodnoty'!$B$4,F160=6),G160+J160,"")</f>
      </c>
      <c r="W160" s="49">
        <f>IF(AND(E160&lt;&gt;'Povolené hodnoty'!$B$4,F160=7),G160+J160,"")</f>
      </c>
      <c r="X160" s="47">
        <f>IF(AND(E160&lt;&gt;'Povolené hodnoty'!$B$4,F160=10),H160+K160,"")</f>
      </c>
      <c r="Y160" s="48">
        <f>IF(AND(E160&lt;&gt;'Povolené hodnoty'!$B$4,F160=11),H160+K160,"")</f>
      </c>
      <c r="Z160" s="48">
        <f>IF(AND(E160&lt;&gt;'Povolené hodnoty'!$B$4,F160=12),H160+K160,"")</f>
      </c>
      <c r="AA160" s="49">
        <f>IF(AND(E160&lt;&gt;'Povolené hodnoty'!$B$4,F160=13),H160+K160,"")</f>
      </c>
    </row>
    <row r="161" spans="1:27" ht="12.75">
      <c r="A161" s="86">
        <f t="shared" si="11"/>
        <v>156</v>
      </c>
      <c r="B161" s="90"/>
      <c r="C161" s="91"/>
      <c r="D161" s="80"/>
      <c r="E161" s="81"/>
      <c r="F161" s="82"/>
      <c r="G161" s="83"/>
      <c r="H161" s="84"/>
      <c r="I161" s="49">
        <f t="shared" si="12"/>
        <v>3625</v>
      </c>
      <c r="J161" s="163"/>
      <c r="K161" s="164"/>
      <c r="L161" s="165">
        <f t="shared" si="13"/>
        <v>10882</v>
      </c>
      <c r="M161" s="50">
        <f t="shared" si="14"/>
        <v>156</v>
      </c>
      <c r="N161" s="47">
        <f>IF(AND(E161='Povolené hodnoty'!$B$4,F161=2),G161+J161,"")</f>
      </c>
      <c r="O161" s="49">
        <f>IF(AND(E161='Povolené hodnoty'!$B$4,F161=1),G161+J161,"")</f>
      </c>
      <c r="P161" s="47">
        <f>IF(AND(E161='Povolené hodnoty'!$B$4,F161=10),H161+K161,"")</f>
      </c>
      <c r="Q161" s="49">
        <f>IF(AND(E161='Povolené hodnoty'!$B$4,F161=9),H161+K161,"")</f>
      </c>
      <c r="R161" s="47">
        <f>IF(AND(E161&lt;&gt;'Povolené hodnoty'!$B$4,F161=2),G161+J161,"")</f>
      </c>
      <c r="S161" s="48">
        <f>IF(AND(E161&lt;&gt;'Povolené hodnoty'!$B$4,F161=3),G161+J161,"")</f>
      </c>
      <c r="T161" s="48">
        <f>IF(AND(E161&lt;&gt;'Povolené hodnoty'!$B$4,F161=4),G161+J161,"")</f>
      </c>
      <c r="U161" s="48">
        <f>IF(AND(E161&lt;&gt;'Povolené hodnoty'!$B$4,OR(F161="5a",F161="5b")),G161+J161,"")</f>
      </c>
      <c r="V161" s="48">
        <f>IF(AND(E161&lt;&gt;'Povolené hodnoty'!$B$4,F161=6),G161+J161,"")</f>
      </c>
      <c r="W161" s="49">
        <f>IF(AND(E161&lt;&gt;'Povolené hodnoty'!$B$4,F161=7),G161+J161,"")</f>
      </c>
      <c r="X161" s="47">
        <f>IF(AND(E161&lt;&gt;'Povolené hodnoty'!$B$4,F161=10),H161+K161,"")</f>
      </c>
      <c r="Y161" s="48">
        <f>IF(AND(E161&lt;&gt;'Povolené hodnoty'!$B$4,F161=11),H161+K161,"")</f>
      </c>
      <c r="Z161" s="48">
        <f>IF(AND(E161&lt;&gt;'Povolené hodnoty'!$B$4,F161=12),H161+K161,"")</f>
      </c>
      <c r="AA161" s="49">
        <f>IF(AND(E161&lt;&gt;'Povolené hodnoty'!$B$4,F161=13),H161+K161,"")</f>
      </c>
    </row>
    <row r="162" spans="1:27" ht="12.75">
      <c r="A162" s="86">
        <f t="shared" si="11"/>
        <v>157</v>
      </c>
      <c r="B162" s="90"/>
      <c r="C162" s="91"/>
      <c r="D162" s="80"/>
      <c r="E162" s="81"/>
      <c r="F162" s="82"/>
      <c r="G162" s="83"/>
      <c r="H162" s="84"/>
      <c r="I162" s="49">
        <f t="shared" si="12"/>
        <v>3625</v>
      </c>
      <c r="J162" s="163"/>
      <c r="K162" s="164"/>
      <c r="L162" s="165">
        <f t="shared" si="13"/>
        <v>10882</v>
      </c>
      <c r="M162" s="50">
        <f t="shared" si="14"/>
        <v>157</v>
      </c>
      <c r="N162" s="47">
        <f>IF(AND(E162='Povolené hodnoty'!$B$4,F162=2),G162+J162,"")</f>
      </c>
      <c r="O162" s="49">
        <f>IF(AND(E162='Povolené hodnoty'!$B$4,F162=1),G162+J162,"")</f>
      </c>
      <c r="P162" s="47">
        <f>IF(AND(E162='Povolené hodnoty'!$B$4,F162=10),H162+K162,"")</f>
      </c>
      <c r="Q162" s="49">
        <f>IF(AND(E162='Povolené hodnoty'!$B$4,F162=9),H162+K162,"")</f>
      </c>
      <c r="R162" s="47">
        <f>IF(AND(E162&lt;&gt;'Povolené hodnoty'!$B$4,F162=2),G162+J162,"")</f>
      </c>
      <c r="S162" s="48">
        <f>IF(AND(E162&lt;&gt;'Povolené hodnoty'!$B$4,F162=3),G162+J162,"")</f>
      </c>
      <c r="T162" s="48">
        <f>IF(AND(E162&lt;&gt;'Povolené hodnoty'!$B$4,F162=4),G162+J162,"")</f>
      </c>
      <c r="U162" s="48">
        <f>IF(AND(E162&lt;&gt;'Povolené hodnoty'!$B$4,OR(F162="5a",F162="5b")),G162+J162,"")</f>
      </c>
      <c r="V162" s="48">
        <f>IF(AND(E162&lt;&gt;'Povolené hodnoty'!$B$4,F162=6),G162+J162,"")</f>
      </c>
      <c r="W162" s="49">
        <f>IF(AND(E162&lt;&gt;'Povolené hodnoty'!$B$4,F162=7),G162+J162,"")</f>
      </c>
      <c r="X162" s="47">
        <f>IF(AND(E162&lt;&gt;'Povolené hodnoty'!$B$4,F162=10),H162+K162,"")</f>
      </c>
      <c r="Y162" s="48">
        <f>IF(AND(E162&lt;&gt;'Povolené hodnoty'!$B$4,F162=11),H162+K162,"")</f>
      </c>
      <c r="Z162" s="48">
        <f>IF(AND(E162&lt;&gt;'Povolené hodnoty'!$B$4,F162=12),H162+K162,"")</f>
      </c>
      <c r="AA162" s="49">
        <f>IF(AND(E162&lt;&gt;'Povolené hodnoty'!$B$4,F162=13),H162+K162,"")</f>
      </c>
    </row>
    <row r="163" spans="1:27" ht="12.75">
      <c r="A163" s="86">
        <f t="shared" si="11"/>
        <v>158</v>
      </c>
      <c r="B163" s="90"/>
      <c r="C163" s="91"/>
      <c r="D163" s="80"/>
      <c r="E163" s="81"/>
      <c r="F163" s="82"/>
      <c r="G163" s="83"/>
      <c r="H163" s="84"/>
      <c r="I163" s="49">
        <f t="shared" si="12"/>
        <v>3625</v>
      </c>
      <c r="J163" s="163"/>
      <c r="K163" s="164"/>
      <c r="L163" s="165">
        <f t="shared" si="13"/>
        <v>10882</v>
      </c>
      <c r="M163" s="50">
        <f t="shared" si="14"/>
        <v>158</v>
      </c>
      <c r="N163" s="47">
        <f>IF(AND(E163='Povolené hodnoty'!$B$4,F163=2),G163+J163,"")</f>
      </c>
      <c r="O163" s="49">
        <f>IF(AND(E163='Povolené hodnoty'!$B$4,F163=1),G163+J163,"")</f>
      </c>
      <c r="P163" s="47">
        <f>IF(AND(E163='Povolené hodnoty'!$B$4,F163=10),H163+K163,"")</f>
      </c>
      <c r="Q163" s="49">
        <f>IF(AND(E163='Povolené hodnoty'!$B$4,F163=9),H163+K163,"")</f>
      </c>
      <c r="R163" s="47">
        <f>IF(AND(E163&lt;&gt;'Povolené hodnoty'!$B$4,F163=2),G163+J163,"")</f>
      </c>
      <c r="S163" s="48">
        <f>IF(AND(E163&lt;&gt;'Povolené hodnoty'!$B$4,F163=3),G163+J163,"")</f>
      </c>
      <c r="T163" s="48">
        <f>IF(AND(E163&lt;&gt;'Povolené hodnoty'!$B$4,F163=4),G163+J163,"")</f>
      </c>
      <c r="U163" s="48">
        <f>IF(AND(E163&lt;&gt;'Povolené hodnoty'!$B$4,OR(F163="5a",F163="5b")),G163+J163,"")</f>
      </c>
      <c r="V163" s="48">
        <f>IF(AND(E163&lt;&gt;'Povolené hodnoty'!$B$4,F163=6),G163+J163,"")</f>
      </c>
      <c r="W163" s="49">
        <f>IF(AND(E163&lt;&gt;'Povolené hodnoty'!$B$4,F163=7),G163+J163,"")</f>
      </c>
      <c r="X163" s="47">
        <f>IF(AND(E163&lt;&gt;'Povolené hodnoty'!$B$4,F163=10),H163+K163,"")</f>
      </c>
      <c r="Y163" s="48">
        <f>IF(AND(E163&lt;&gt;'Povolené hodnoty'!$B$4,F163=11),H163+K163,"")</f>
      </c>
      <c r="Z163" s="48">
        <f>IF(AND(E163&lt;&gt;'Povolené hodnoty'!$B$4,F163=12),H163+K163,"")</f>
      </c>
      <c r="AA163" s="49">
        <f>IF(AND(E163&lt;&gt;'Povolené hodnoty'!$B$4,F163=13),H163+K163,"")</f>
      </c>
    </row>
    <row r="164" spans="1:27" ht="12.75">
      <c r="A164" s="86">
        <f t="shared" si="11"/>
        <v>159</v>
      </c>
      <c r="B164" s="90"/>
      <c r="C164" s="91"/>
      <c r="D164" s="80"/>
      <c r="E164" s="81"/>
      <c r="F164" s="82"/>
      <c r="G164" s="83"/>
      <c r="H164" s="84"/>
      <c r="I164" s="49">
        <f t="shared" si="12"/>
        <v>3625</v>
      </c>
      <c r="J164" s="163"/>
      <c r="K164" s="164"/>
      <c r="L164" s="165">
        <f t="shared" si="13"/>
        <v>10882</v>
      </c>
      <c r="M164" s="50">
        <f t="shared" si="14"/>
        <v>159</v>
      </c>
      <c r="N164" s="47">
        <f>IF(AND(E164='Povolené hodnoty'!$B$4,F164=2),G164+J164,"")</f>
      </c>
      <c r="O164" s="49">
        <f>IF(AND(E164='Povolené hodnoty'!$B$4,F164=1),G164+J164,"")</f>
      </c>
      <c r="P164" s="47">
        <f>IF(AND(E164='Povolené hodnoty'!$B$4,F164=10),H164+K164,"")</f>
      </c>
      <c r="Q164" s="49">
        <f>IF(AND(E164='Povolené hodnoty'!$B$4,F164=9),H164+K164,"")</f>
      </c>
      <c r="R164" s="47">
        <f>IF(AND(E164&lt;&gt;'Povolené hodnoty'!$B$4,F164=2),G164+J164,"")</f>
      </c>
      <c r="S164" s="48">
        <f>IF(AND(E164&lt;&gt;'Povolené hodnoty'!$B$4,F164=3),G164+J164,"")</f>
      </c>
      <c r="T164" s="48">
        <f>IF(AND(E164&lt;&gt;'Povolené hodnoty'!$B$4,F164=4),G164+J164,"")</f>
      </c>
      <c r="U164" s="48">
        <f>IF(AND(E164&lt;&gt;'Povolené hodnoty'!$B$4,OR(F164="5a",F164="5b")),G164+J164,"")</f>
      </c>
      <c r="V164" s="48">
        <f>IF(AND(E164&lt;&gt;'Povolené hodnoty'!$B$4,F164=6),G164+J164,"")</f>
      </c>
      <c r="W164" s="49">
        <f>IF(AND(E164&lt;&gt;'Povolené hodnoty'!$B$4,F164=7),G164+J164,"")</f>
      </c>
      <c r="X164" s="47">
        <f>IF(AND(E164&lt;&gt;'Povolené hodnoty'!$B$4,F164=10),H164+K164,"")</f>
      </c>
      <c r="Y164" s="48">
        <f>IF(AND(E164&lt;&gt;'Povolené hodnoty'!$B$4,F164=11),H164+K164,"")</f>
      </c>
      <c r="Z164" s="48">
        <f>IF(AND(E164&lt;&gt;'Povolené hodnoty'!$B$4,F164=12),H164+K164,"")</f>
      </c>
      <c r="AA164" s="49">
        <f>IF(AND(E164&lt;&gt;'Povolené hodnoty'!$B$4,F164=13),H164+K164,"")</f>
      </c>
    </row>
    <row r="165" spans="1:27" ht="12.75">
      <c r="A165" s="86">
        <f t="shared" si="11"/>
        <v>160</v>
      </c>
      <c r="B165" s="90"/>
      <c r="C165" s="91"/>
      <c r="D165" s="80"/>
      <c r="E165" s="81"/>
      <c r="F165" s="82"/>
      <c r="G165" s="83"/>
      <c r="H165" s="84"/>
      <c r="I165" s="49">
        <f t="shared" si="12"/>
        <v>3625</v>
      </c>
      <c r="J165" s="163"/>
      <c r="K165" s="164"/>
      <c r="L165" s="165">
        <f t="shared" si="13"/>
        <v>10882</v>
      </c>
      <c r="M165" s="50">
        <f t="shared" si="14"/>
        <v>160</v>
      </c>
      <c r="N165" s="47">
        <f>IF(AND(E165='Povolené hodnoty'!$B$4,F165=2),G165+J165,"")</f>
      </c>
      <c r="O165" s="49">
        <f>IF(AND(E165='Povolené hodnoty'!$B$4,F165=1),G165+J165,"")</f>
      </c>
      <c r="P165" s="47">
        <f>IF(AND(E165='Povolené hodnoty'!$B$4,F165=10),H165+K165,"")</f>
      </c>
      <c r="Q165" s="49">
        <f>IF(AND(E165='Povolené hodnoty'!$B$4,F165=9),H165+K165,"")</f>
      </c>
      <c r="R165" s="47">
        <f>IF(AND(E165&lt;&gt;'Povolené hodnoty'!$B$4,F165=2),G165+J165,"")</f>
      </c>
      <c r="S165" s="48">
        <f>IF(AND(E165&lt;&gt;'Povolené hodnoty'!$B$4,F165=3),G165+J165,"")</f>
      </c>
      <c r="T165" s="48">
        <f>IF(AND(E165&lt;&gt;'Povolené hodnoty'!$B$4,F165=4),G165+J165,"")</f>
      </c>
      <c r="U165" s="48">
        <f>IF(AND(E165&lt;&gt;'Povolené hodnoty'!$B$4,OR(F165="5a",F165="5b")),G165+J165,"")</f>
      </c>
      <c r="V165" s="48">
        <f>IF(AND(E165&lt;&gt;'Povolené hodnoty'!$B$4,F165=6),G165+J165,"")</f>
      </c>
      <c r="W165" s="49">
        <f>IF(AND(E165&lt;&gt;'Povolené hodnoty'!$B$4,F165=7),G165+J165,"")</f>
      </c>
      <c r="X165" s="47">
        <f>IF(AND(E165&lt;&gt;'Povolené hodnoty'!$B$4,F165=10),H165+K165,"")</f>
      </c>
      <c r="Y165" s="48">
        <f>IF(AND(E165&lt;&gt;'Povolené hodnoty'!$B$4,F165=11),H165+K165,"")</f>
      </c>
      <c r="Z165" s="48">
        <f>IF(AND(E165&lt;&gt;'Povolené hodnoty'!$B$4,F165=12),H165+K165,"")</f>
      </c>
      <c r="AA165" s="49">
        <f>IF(AND(E165&lt;&gt;'Povolené hodnoty'!$B$4,F165=13),H165+K165,"")</f>
      </c>
    </row>
    <row r="166" spans="1:27" ht="12.75">
      <c r="A166" s="86">
        <f t="shared" si="11"/>
        <v>161</v>
      </c>
      <c r="B166" s="90"/>
      <c r="C166" s="91"/>
      <c r="D166" s="80"/>
      <c r="E166" s="81"/>
      <c r="F166" s="82"/>
      <c r="G166" s="83"/>
      <c r="H166" s="84"/>
      <c r="I166" s="49">
        <f t="shared" si="12"/>
        <v>3625</v>
      </c>
      <c r="J166" s="163"/>
      <c r="K166" s="164"/>
      <c r="L166" s="165">
        <f t="shared" si="13"/>
        <v>10882</v>
      </c>
      <c r="M166" s="50">
        <f t="shared" si="14"/>
        <v>161</v>
      </c>
      <c r="N166" s="47">
        <f>IF(AND(E166='Povolené hodnoty'!$B$4,F166=2),G166+J166,"")</f>
      </c>
      <c r="O166" s="49">
        <f>IF(AND(E166='Povolené hodnoty'!$B$4,F166=1),G166+J166,"")</f>
      </c>
      <c r="P166" s="47">
        <f>IF(AND(E166='Povolené hodnoty'!$B$4,F166=10),H166+K166,"")</f>
      </c>
      <c r="Q166" s="49">
        <f>IF(AND(E166='Povolené hodnoty'!$B$4,F166=9),H166+K166,"")</f>
      </c>
      <c r="R166" s="47">
        <f>IF(AND(E166&lt;&gt;'Povolené hodnoty'!$B$4,F166=2),G166+J166,"")</f>
      </c>
      <c r="S166" s="48">
        <f>IF(AND(E166&lt;&gt;'Povolené hodnoty'!$B$4,F166=3),G166+J166,"")</f>
      </c>
      <c r="T166" s="48">
        <f>IF(AND(E166&lt;&gt;'Povolené hodnoty'!$B$4,F166=4),G166+J166,"")</f>
      </c>
      <c r="U166" s="48">
        <f>IF(AND(E166&lt;&gt;'Povolené hodnoty'!$B$4,OR(F166="5a",F166="5b")),G166+J166,"")</f>
      </c>
      <c r="V166" s="48">
        <f>IF(AND(E166&lt;&gt;'Povolené hodnoty'!$B$4,F166=6),G166+J166,"")</f>
      </c>
      <c r="W166" s="49">
        <f>IF(AND(E166&lt;&gt;'Povolené hodnoty'!$B$4,F166=7),G166+J166,"")</f>
      </c>
      <c r="X166" s="47">
        <f>IF(AND(E166&lt;&gt;'Povolené hodnoty'!$B$4,F166=10),H166+K166,"")</f>
      </c>
      <c r="Y166" s="48">
        <f>IF(AND(E166&lt;&gt;'Povolené hodnoty'!$B$4,F166=11),H166+K166,"")</f>
      </c>
      <c r="Z166" s="48">
        <f>IF(AND(E166&lt;&gt;'Povolené hodnoty'!$B$4,F166=12),H166+K166,"")</f>
      </c>
      <c r="AA166" s="49">
        <f>IF(AND(E166&lt;&gt;'Povolené hodnoty'!$B$4,F166=13),H166+K166,"")</f>
      </c>
    </row>
    <row r="167" spans="1:27" ht="12.75">
      <c r="A167" s="86">
        <f t="shared" si="11"/>
        <v>162</v>
      </c>
      <c r="B167" s="90"/>
      <c r="C167" s="91"/>
      <c r="D167" s="80"/>
      <c r="E167" s="81"/>
      <c r="F167" s="82"/>
      <c r="G167" s="83"/>
      <c r="H167" s="84"/>
      <c r="I167" s="49">
        <f t="shared" si="12"/>
        <v>3625</v>
      </c>
      <c r="J167" s="163"/>
      <c r="K167" s="164"/>
      <c r="L167" s="165">
        <f t="shared" si="13"/>
        <v>10882</v>
      </c>
      <c r="M167" s="50">
        <f t="shared" si="14"/>
        <v>162</v>
      </c>
      <c r="N167" s="47">
        <f>IF(AND(E167='Povolené hodnoty'!$B$4,F167=2),G167+J167,"")</f>
      </c>
      <c r="O167" s="49">
        <f>IF(AND(E167='Povolené hodnoty'!$B$4,F167=1),G167+J167,"")</f>
      </c>
      <c r="P167" s="47">
        <f>IF(AND(E167='Povolené hodnoty'!$B$4,F167=10),H167+K167,"")</f>
      </c>
      <c r="Q167" s="49">
        <f>IF(AND(E167='Povolené hodnoty'!$B$4,F167=9),H167+K167,"")</f>
      </c>
      <c r="R167" s="47">
        <f>IF(AND(E167&lt;&gt;'Povolené hodnoty'!$B$4,F167=2),G167+J167,"")</f>
      </c>
      <c r="S167" s="48">
        <f>IF(AND(E167&lt;&gt;'Povolené hodnoty'!$B$4,F167=3),G167+J167,"")</f>
      </c>
      <c r="T167" s="48">
        <f>IF(AND(E167&lt;&gt;'Povolené hodnoty'!$B$4,F167=4),G167+J167,"")</f>
      </c>
      <c r="U167" s="48">
        <f>IF(AND(E167&lt;&gt;'Povolené hodnoty'!$B$4,OR(F167="5a",F167="5b")),G167+J167,"")</f>
      </c>
      <c r="V167" s="48">
        <f>IF(AND(E167&lt;&gt;'Povolené hodnoty'!$B$4,F167=6),G167+J167,"")</f>
      </c>
      <c r="W167" s="49">
        <f>IF(AND(E167&lt;&gt;'Povolené hodnoty'!$B$4,F167=7),G167+J167,"")</f>
      </c>
      <c r="X167" s="47">
        <f>IF(AND(E167&lt;&gt;'Povolené hodnoty'!$B$4,F167=10),H167+K167,"")</f>
      </c>
      <c r="Y167" s="48">
        <f>IF(AND(E167&lt;&gt;'Povolené hodnoty'!$B$4,F167=11),H167+K167,"")</f>
      </c>
      <c r="Z167" s="48">
        <f>IF(AND(E167&lt;&gt;'Povolené hodnoty'!$B$4,F167=12),H167+K167,"")</f>
      </c>
      <c r="AA167" s="49">
        <f>IF(AND(E167&lt;&gt;'Povolené hodnoty'!$B$4,F167=13),H167+K167,"")</f>
      </c>
    </row>
    <row r="168" spans="1:27" ht="12.75">
      <c r="A168" s="86">
        <f t="shared" si="11"/>
        <v>163</v>
      </c>
      <c r="B168" s="90"/>
      <c r="C168" s="91"/>
      <c r="D168" s="80"/>
      <c r="E168" s="81"/>
      <c r="F168" s="82"/>
      <c r="G168" s="83"/>
      <c r="H168" s="84"/>
      <c r="I168" s="49">
        <f t="shared" si="12"/>
        <v>3625</v>
      </c>
      <c r="J168" s="163"/>
      <c r="K168" s="164"/>
      <c r="L168" s="165">
        <f t="shared" si="13"/>
        <v>10882</v>
      </c>
      <c r="M168" s="50">
        <f t="shared" si="14"/>
        <v>163</v>
      </c>
      <c r="N168" s="47">
        <f>IF(AND(E168='Povolené hodnoty'!$B$4,F168=2),G168+J168,"")</f>
      </c>
      <c r="O168" s="49">
        <f>IF(AND(E168='Povolené hodnoty'!$B$4,F168=1),G168+J168,"")</f>
      </c>
      <c r="P168" s="47">
        <f>IF(AND(E168='Povolené hodnoty'!$B$4,F168=10),H168+K168,"")</f>
      </c>
      <c r="Q168" s="49">
        <f>IF(AND(E168='Povolené hodnoty'!$B$4,F168=9),H168+K168,"")</f>
      </c>
      <c r="R168" s="47">
        <f>IF(AND(E168&lt;&gt;'Povolené hodnoty'!$B$4,F168=2),G168+J168,"")</f>
      </c>
      <c r="S168" s="48">
        <f>IF(AND(E168&lt;&gt;'Povolené hodnoty'!$B$4,F168=3),G168+J168,"")</f>
      </c>
      <c r="T168" s="48">
        <f>IF(AND(E168&lt;&gt;'Povolené hodnoty'!$B$4,F168=4),G168+J168,"")</f>
      </c>
      <c r="U168" s="48">
        <f>IF(AND(E168&lt;&gt;'Povolené hodnoty'!$B$4,OR(F168="5a",F168="5b")),G168+J168,"")</f>
      </c>
      <c r="V168" s="48">
        <f>IF(AND(E168&lt;&gt;'Povolené hodnoty'!$B$4,F168=6),G168+J168,"")</f>
      </c>
      <c r="W168" s="49">
        <f>IF(AND(E168&lt;&gt;'Povolené hodnoty'!$B$4,F168=7),G168+J168,"")</f>
      </c>
      <c r="X168" s="47">
        <f>IF(AND(E168&lt;&gt;'Povolené hodnoty'!$B$4,F168=10),H168+K168,"")</f>
      </c>
      <c r="Y168" s="48">
        <f>IF(AND(E168&lt;&gt;'Povolené hodnoty'!$B$4,F168=11),H168+K168,"")</f>
      </c>
      <c r="Z168" s="48">
        <f>IF(AND(E168&lt;&gt;'Povolené hodnoty'!$B$4,F168=12),H168+K168,"")</f>
      </c>
      <c r="AA168" s="49">
        <f>IF(AND(E168&lt;&gt;'Povolené hodnoty'!$B$4,F168=13),H168+K168,"")</f>
      </c>
    </row>
    <row r="169" spans="1:27" ht="12.75">
      <c r="A169" s="86">
        <f t="shared" si="11"/>
        <v>164</v>
      </c>
      <c r="B169" s="90"/>
      <c r="C169" s="91"/>
      <c r="D169" s="80"/>
      <c r="E169" s="81"/>
      <c r="F169" s="82"/>
      <c r="G169" s="83"/>
      <c r="H169" s="84"/>
      <c r="I169" s="49">
        <f t="shared" si="12"/>
        <v>3625</v>
      </c>
      <c r="J169" s="163"/>
      <c r="K169" s="164"/>
      <c r="L169" s="165">
        <f t="shared" si="13"/>
        <v>10882</v>
      </c>
      <c r="M169" s="50">
        <f t="shared" si="14"/>
        <v>164</v>
      </c>
      <c r="N169" s="47">
        <f>IF(AND(E169='Povolené hodnoty'!$B$4,F169=2),G169+J169,"")</f>
      </c>
      <c r="O169" s="49">
        <f>IF(AND(E169='Povolené hodnoty'!$B$4,F169=1),G169+J169,"")</f>
      </c>
      <c r="P169" s="47">
        <f>IF(AND(E169='Povolené hodnoty'!$B$4,F169=10),H169+K169,"")</f>
      </c>
      <c r="Q169" s="49">
        <f>IF(AND(E169='Povolené hodnoty'!$B$4,F169=9),H169+K169,"")</f>
      </c>
      <c r="R169" s="47">
        <f>IF(AND(E169&lt;&gt;'Povolené hodnoty'!$B$4,F169=2),G169+J169,"")</f>
      </c>
      <c r="S169" s="48">
        <f>IF(AND(E169&lt;&gt;'Povolené hodnoty'!$B$4,F169=3),G169+J169,"")</f>
      </c>
      <c r="T169" s="48">
        <f>IF(AND(E169&lt;&gt;'Povolené hodnoty'!$B$4,F169=4),G169+J169,"")</f>
      </c>
      <c r="U169" s="48">
        <f>IF(AND(E169&lt;&gt;'Povolené hodnoty'!$B$4,OR(F169="5a",F169="5b")),G169+J169,"")</f>
      </c>
      <c r="V169" s="48">
        <f>IF(AND(E169&lt;&gt;'Povolené hodnoty'!$B$4,F169=6),G169+J169,"")</f>
      </c>
      <c r="W169" s="49">
        <f>IF(AND(E169&lt;&gt;'Povolené hodnoty'!$B$4,F169=7),G169+J169,"")</f>
      </c>
      <c r="X169" s="47">
        <f>IF(AND(E169&lt;&gt;'Povolené hodnoty'!$B$4,F169=10),H169+K169,"")</f>
      </c>
      <c r="Y169" s="48">
        <f>IF(AND(E169&lt;&gt;'Povolené hodnoty'!$B$4,F169=11),H169+K169,"")</f>
      </c>
      <c r="Z169" s="48">
        <f>IF(AND(E169&lt;&gt;'Povolené hodnoty'!$B$4,F169=12),H169+K169,"")</f>
      </c>
      <c r="AA169" s="49">
        <f>IF(AND(E169&lt;&gt;'Povolené hodnoty'!$B$4,F169=13),H169+K169,"")</f>
      </c>
    </row>
    <row r="170" spans="1:27" ht="12.75">
      <c r="A170" s="86">
        <f t="shared" si="11"/>
        <v>165</v>
      </c>
      <c r="B170" s="90"/>
      <c r="C170" s="91"/>
      <c r="D170" s="80"/>
      <c r="E170" s="81"/>
      <c r="F170" s="82"/>
      <c r="G170" s="83"/>
      <c r="H170" s="84"/>
      <c r="I170" s="49">
        <f t="shared" si="12"/>
        <v>3625</v>
      </c>
      <c r="J170" s="163"/>
      <c r="K170" s="164"/>
      <c r="L170" s="165">
        <f t="shared" si="13"/>
        <v>10882</v>
      </c>
      <c r="M170" s="50">
        <f t="shared" si="14"/>
        <v>165</v>
      </c>
      <c r="N170" s="47">
        <f>IF(AND(E170='Povolené hodnoty'!$B$4,F170=2),G170+J170,"")</f>
      </c>
      <c r="O170" s="49">
        <f>IF(AND(E170='Povolené hodnoty'!$B$4,F170=1),G170+J170,"")</f>
      </c>
      <c r="P170" s="47">
        <f>IF(AND(E170='Povolené hodnoty'!$B$4,F170=10),H170+K170,"")</f>
      </c>
      <c r="Q170" s="49">
        <f>IF(AND(E170='Povolené hodnoty'!$B$4,F170=9),H170+K170,"")</f>
      </c>
      <c r="R170" s="47">
        <f>IF(AND(E170&lt;&gt;'Povolené hodnoty'!$B$4,F170=2),G170+J170,"")</f>
      </c>
      <c r="S170" s="48">
        <f>IF(AND(E170&lt;&gt;'Povolené hodnoty'!$B$4,F170=3),G170+J170,"")</f>
      </c>
      <c r="T170" s="48">
        <f>IF(AND(E170&lt;&gt;'Povolené hodnoty'!$B$4,F170=4),G170+J170,"")</f>
      </c>
      <c r="U170" s="48">
        <f>IF(AND(E170&lt;&gt;'Povolené hodnoty'!$B$4,OR(F170="5a",F170="5b")),G170+J170,"")</f>
      </c>
      <c r="V170" s="48">
        <f>IF(AND(E170&lt;&gt;'Povolené hodnoty'!$B$4,F170=6),G170+J170,"")</f>
      </c>
      <c r="W170" s="49">
        <f>IF(AND(E170&lt;&gt;'Povolené hodnoty'!$B$4,F170=7),G170+J170,"")</f>
      </c>
      <c r="X170" s="47">
        <f>IF(AND(E170&lt;&gt;'Povolené hodnoty'!$B$4,F170=10),H170+K170,"")</f>
      </c>
      <c r="Y170" s="48">
        <f>IF(AND(E170&lt;&gt;'Povolené hodnoty'!$B$4,F170=11),H170+K170,"")</f>
      </c>
      <c r="Z170" s="48">
        <f>IF(AND(E170&lt;&gt;'Povolené hodnoty'!$B$4,F170=12),H170+K170,"")</f>
      </c>
      <c r="AA170" s="49">
        <f>IF(AND(E170&lt;&gt;'Povolené hodnoty'!$B$4,F170=13),H170+K170,"")</f>
      </c>
    </row>
    <row r="171" spans="1:27" ht="12.75">
      <c r="A171" s="86">
        <f t="shared" si="11"/>
        <v>166</v>
      </c>
      <c r="B171" s="90"/>
      <c r="C171" s="91"/>
      <c r="D171" s="80"/>
      <c r="E171" s="81"/>
      <c r="F171" s="82"/>
      <c r="G171" s="83"/>
      <c r="H171" s="84"/>
      <c r="I171" s="49">
        <f t="shared" si="12"/>
        <v>3625</v>
      </c>
      <c r="J171" s="163"/>
      <c r="K171" s="164"/>
      <c r="L171" s="165">
        <f t="shared" si="13"/>
        <v>10882</v>
      </c>
      <c r="M171" s="50">
        <f t="shared" si="14"/>
        <v>166</v>
      </c>
      <c r="N171" s="47">
        <f>IF(AND(E171='Povolené hodnoty'!$B$4,F171=2),G171+J171,"")</f>
      </c>
      <c r="O171" s="49">
        <f>IF(AND(E171='Povolené hodnoty'!$B$4,F171=1),G171+J171,"")</f>
      </c>
      <c r="P171" s="47">
        <f>IF(AND(E171='Povolené hodnoty'!$B$4,F171=10),H171+K171,"")</f>
      </c>
      <c r="Q171" s="49">
        <f>IF(AND(E171='Povolené hodnoty'!$B$4,F171=9),H171+K171,"")</f>
      </c>
      <c r="R171" s="47">
        <f>IF(AND(E171&lt;&gt;'Povolené hodnoty'!$B$4,F171=2),G171+J171,"")</f>
      </c>
      <c r="S171" s="48">
        <f>IF(AND(E171&lt;&gt;'Povolené hodnoty'!$B$4,F171=3),G171+J171,"")</f>
      </c>
      <c r="T171" s="48">
        <f>IF(AND(E171&lt;&gt;'Povolené hodnoty'!$B$4,F171=4),G171+J171,"")</f>
      </c>
      <c r="U171" s="48">
        <f>IF(AND(E171&lt;&gt;'Povolené hodnoty'!$B$4,OR(F171="5a",F171="5b")),G171+J171,"")</f>
      </c>
      <c r="V171" s="48">
        <f>IF(AND(E171&lt;&gt;'Povolené hodnoty'!$B$4,F171=6),G171+J171,"")</f>
      </c>
      <c r="W171" s="49">
        <f>IF(AND(E171&lt;&gt;'Povolené hodnoty'!$B$4,F171=7),G171+J171,"")</f>
      </c>
      <c r="X171" s="47">
        <f>IF(AND(E171&lt;&gt;'Povolené hodnoty'!$B$4,F171=10),H171+K171,"")</f>
      </c>
      <c r="Y171" s="48">
        <f>IF(AND(E171&lt;&gt;'Povolené hodnoty'!$B$4,F171=11),H171+K171,"")</f>
      </c>
      <c r="Z171" s="48">
        <f>IF(AND(E171&lt;&gt;'Povolené hodnoty'!$B$4,F171=12),H171+K171,"")</f>
      </c>
      <c r="AA171" s="49">
        <f>IF(AND(E171&lt;&gt;'Povolené hodnoty'!$B$4,F171=13),H171+K171,"")</f>
      </c>
    </row>
    <row r="172" spans="1:27" ht="12.75">
      <c r="A172" s="86">
        <f t="shared" si="11"/>
        <v>167</v>
      </c>
      <c r="B172" s="90"/>
      <c r="C172" s="91"/>
      <c r="D172" s="80"/>
      <c r="E172" s="81"/>
      <c r="F172" s="82"/>
      <c r="G172" s="83"/>
      <c r="H172" s="84"/>
      <c r="I172" s="49">
        <f t="shared" si="12"/>
        <v>3625</v>
      </c>
      <c r="J172" s="163"/>
      <c r="K172" s="164"/>
      <c r="L172" s="165">
        <f t="shared" si="13"/>
        <v>10882</v>
      </c>
      <c r="M172" s="50">
        <f t="shared" si="14"/>
        <v>167</v>
      </c>
      <c r="N172" s="47">
        <f>IF(AND(E172='Povolené hodnoty'!$B$4,F172=2),G172+J172,"")</f>
      </c>
      <c r="O172" s="49">
        <f>IF(AND(E172='Povolené hodnoty'!$B$4,F172=1),G172+J172,"")</f>
      </c>
      <c r="P172" s="47">
        <f>IF(AND(E172='Povolené hodnoty'!$B$4,F172=10),H172+K172,"")</f>
      </c>
      <c r="Q172" s="49">
        <f>IF(AND(E172='Povolené hodnoty'!$B$4,F172=9),H172+K172,"")</f>
      </c>
      <c r="R172" s="47">
        <f>IF(AND(E172&lt;&gt;'Povolené hodnoty'!$B$4,F172=2),G172+J172,"")</f>
      </c>
      <c r="S172" s="48">
        <f>IF(AND(E172&lt;&gt;'Povolené hodnoty'!$B$4,F172=3),G172+J172,"")</f>
      </c>
      <c r="T172" s="48">
        <f>IF(AND(E172&lt;&gt;'Povolené hodnoty'!$B$4,F172=4),G172+J172,"")</f>
      </c>
      <c r="U172" s="48">
        <f>IF(AND(E172&lt;&gt;'Povolené hodnoty'!$B$4,OR(F172="5a",F172="5b")),G172+J172,"")</f>
      </c>
      <c r="V172" s="48">
        <f>IF(AND(E172&lt;&gt;'Povolené hodnoty'!$B$4,F172=6),G172+J172,"")</f>
      </c>
      <c r="W172" s="49">
        <f>IF(AND(E172&lt;&gt;'Povolené hodnoty'!$B$4,F172=7),G172+J172,"")</f>
      </c>
      <c r="X172" s="47">
        <f>IF(AND(E172&lt;&gt;'Povolené hodnoty'!$B$4,F172=10),H172+K172,"")</f>
      </c>
      <c r="Y172" s="48">
        <f>IF(AND(E172&lt;&gt;'Povolené hodnoty'!$B$4,F172=11),H172+K172,"")</f>
      </c>
      <c r="Z172" s="48">
        <f>IF(AND(E172&lt;&gt;'Povolené hodnoty'!$B$4,F172=12),H172+K172,"")</f>
      </c>
      <c r="AA172" s="49">
        <f>IF(AND(E172&lt;&gt;'Povolené hodnoty'!$B$4,F172=13),H172+K172,"")</f>
      </c>
    </row>
    <row r="173" spans="1:27" ht="12.75">
      <c r="A173" s="86">
        <f aca="true" t="shared" si="15" ref="A173:A214">A172+1</f>
        <v>168</v>
      </c>
      <c r="B173" s="90"/>
      <c r="C173" s="91"/>
      <c r="D173" s="80"/>
      <c r="E173" s="81"/>
      <c r="F173" s="82"/>
      <c r="G173" s="83"/>
      <c r="H173" s="84"/>
      <c r="I173" s="49">
        <f aca="true" t="shared" si="16" ref="I173:I214">I172+G173-H173</f>
        <v>3625</v>
      </c>
      <c r="J173" s="163"/>
      <c r="K173" s="164"/>
      <c r="L173" s="165">
        <f aca="true" t="shared" si="17" ref="L173:L214">L172+J173-K173</f>
        <v>10882</v>
      </c>
      <c r="M173" s="50">
        <f aca="true" t="shared" si="18" ref="M173:M214">A173</f>
        <v>168</v>
      </c>
      <c r="N173" s="47">
        <f>IF(AND(E173='Povolené hodnoty'!$B$4,F173=2),G173+J173,"")</f>
      </c>
      <c r="O173" s="49">
        <f>IF(AND(E173='Povolené hodnoty'!$B$4,F173=1),G173+J173,"")</f>
      </c>
      <c r="P173" s="47">
        <f>IF(AND(E173='Povolené hodnoty'!$B$4,F173=10),H173+K173,"")</f>
      </c>
      <c r="Q173" s="49">
        <f>IF(AND(E173='Povolené hodnoty'!$B$4,F173=9),H173+K173,"")</f>
      </c>
      <c r="R173" s="47">
        <f>IF(AND(E173&lt;&gt;'Povolené hodnoty'!$B$4,F173=2),G173+J173,"")</f>
      </c>
      <c r="S173" s="48">
        <f>IF(AND(E173&lt;&gt;'Povolené hodnoty'!$B$4,F173=3),G173+J173,"")</f>
      </c>
      <c r="T173" s="48">
        <f>IF(AND(E173&lt;&gt;'Povolené hodnoty'!$B$4,F173=4),G173+J173,"")</f>
      </c>
      <c r="U173" s="48">
        <f>IF(AND(E173&lt;&gt;'Povolené hodnoty'!$B$4,OR(F173="5a",F173="5b")),G173+J173,"")</f>
      </c>
      <c r="V173" s="48">
        <f>IF(AND(E173&lt;&gt;'Povolené hodnoty'!$B$4,F173=6),G173+J173,"")</f>
      </c>
      <c r="W173" s="49">
        <f>IF(AND(E173&lt;&gt;'Povolené hodnoty'!$B$4,F173=7),G173+J173,"")</f>
      </c>
      <c r="X173" s="47">
        <f>IF(AND(E173&lt;&gt;'Povolené hodnoty'!$B$4,F173=10),H173+K173,"")</f>
      </c>
      <c r="Y173" s="48">
        <f>IF(AND(E173&lt;&gt;'Povolené hodnoty'!$B$4,F173=11),H173+K173,"")</f>
      </c>
      <c r="Z173" s="48">
        <f>IF(AND(E173&lt;&gt;'Povolené hodnoty'!$B$4,F173=12),H173+K173,"")</f>
      </c>
      <c r="AA173" s="49">
        <f>IF(AND(E173&lt;&gt;'Povolené hodnoty'!$B$4,F173=13),H173+K173,"")</f>
      </c>
    </row>
    <row r="174" spans="1:27" ht="12.75">
      <c r="A174" s="86">
        <f t="shared" si="15"/>
        <v>169</v>
      </c>
      <c r="B174" s="90"/>
      <c r="C174" s="91"/>
      <c r="D174" s="80"/>
      <c r="E174" s="81"/>
      <c r="F174" s="82"/>
      <c r="G174" s="83"/>
      <c r="H174" s="84"/>
      <c r="I174" s="49">
        <f t="shared" si="16"/>
        <v>3625</v>
      </c>
      <c r="J174" s="163"/>
      <c r="K174" s="164"/>
      <c r="L174" s="165">
        <f t="shared" si="17"/>
        <v>10882</v>
      </c>
      <c r="M174" s="50">
        <f t="shared" si="18"/>
        <v>169</v>
      </c>
      <c r="N174" s="47">
        <f>IF(AND(E174='Povolené hodnoty'!$B$4,F174=2),G174+J174,"")</f>
      </c>
      <c r="O174" s="49">
        <f>IF(AND(E174='Povolené hodnoty'!$B$4,F174=1),G174+J174,"")</f>
      </c>
      <c r="P174" s="47">
        <f>IF(AND(E174='Povolené hodnoty'!$B$4,F174=10),H174+K174,"")</f>
      </c>
      <c r="Q174" s="49">
        <f>IF(AND(E174='Povolené hodnoty'!$B$4,F174=9),H174+K174,"")</f>
      </c>
      <c r="R174" s="47">
        <f>IF(AND(E174&lt;&gt;'Povolené hodnoty'!$B$4,F174=2),G174+J174,"")</f>
      </c>
      <c r="S174" s="48">
        <f>IF(AND(E174&lt;&gt;'Povolené hodnoty'!$B$4,F174=3),G174+J174,"")</f>
      </c>
      <c r="T174" s="48">
        <f>IF(AND(E174&lt;&gt;'Povolené hodnoty'!$B$4,F174=4),G174+J174,"")</f>
      </c>
      <c r="U174" s="48">
        <f>IF(AND(E174&lt;&gt;'Povolené hodnoty'!$B$4,OR(F174="5a",F174="5b")),G174+J174,"")</f>
      </c>
      <c r="V174" s="48">
        <f>IF(AND(E174&lt;&gt;'Povolené hodnoty'!$B$4,F174=6),G174+J174,"")</f>
      </c>
      <c r="W174" s="49">
        <f>IF(AND(E174&lt;&gt;'Povolené hodnoty'!$B$4,F174=7),G174+J174,"")</f>
      </c>
      <c r="X174" s="47">
        <f>IF(AND(E174&lt;&gt;'Povolené hodnoty'!$B$4,F174=10),H174+K174,"")</f>
      </c>
      <c r="Y174" s="48">
        <f>IF(AND(E174&lt;&gt;'Povolené hodnoty'!$B$4,F174=11),H174+K174,"")</f>
      </c>
      <c r="Z174" s="48">
        <f>IF(AND(E174&lt;&gt;'Povolené hodnoty'!$B$4,F174=12),H174+K174,"")</f>
      </c>
      <c r="AA174" s="49">
        <f>IF(AND(E174&lt;&gt;'Povolené hodnoty'!$B$4,F174=13),H174+K174,"")</f>
      </c>
    </row>
    <row r="175" spans="1:27" ht="12.75">
      <c r="A175" s="86">
        <f t="shared" si="15"/>
        <v>170</v>
      </c>
      <c r="B175" s="90"/>
      <c r="C175" s="91"/>
      <c r="D175" s="80"/>
      <c r="E175" s="81"/>
      <c r="F175" s="82"/>
      <c r="G175" s="83"/>
      <c r="H175" s="84"/>
      <c r="I175" s="49">
        <f t="shared" si="16"/>
        <v>3625</v>
      </c>
      <c r="J175" s="163"/>
      <c r="K175" s="164"/>
      <c r="L175" s="165">
        <f t="shared" si="17"/>
        <v>10882</v>
      </c>
      <c r="M175" s="50">
        <f t="shared" si="18"/>
        <v>170</v>
      </c>
      <c r="N175" s="47">
        <f>IF(AND(E175='Povolené hodnoty'!$B$4,F175=2),G175+J175,"")</f>
      </c>
      <c r="O175" s="49">
        <f>IF(AND(E175='Povolené hodnoty'!$B$4,F175=1),G175+J175,"")</f>
      </c>
      <c r="P175" s="47">
        <f>IF(AND(E175='Povolené hodnoty'!$B$4,F175=10),H175+K175,"")</f>
      </c>
      <c r="Q175" s="49">
        <f>IF(AND(E175='Povolené hodnoty'!$B$4,F175=9),H175+K175,"")</f>
      </c>
      <c r="R175" s="47">
        <f>IF(AND(E175&lt;&gt;'Povolené hodnoty'!$B$4,F175=2),G175+J175,"")</f>
      </c>
      <c r="S175" s="48">
        <f>IF(AND(E175&lt;&gt;'Povolené hodnoty'!$B$4,F175=3),G175+J175,"")</f>
      </c>
      <c r="T175" s="48">
        <f>IF(AND(E175&lt;&gt;'Povolené hodnoty'!$B$4,F175=4),G175+J175,"")</f>
      </c>
      <c r="U175" s="48">
        <f>IF(AND(E175&lt;&gt;'Povolené hodnoty'!$B$4,OR(F175="5a",F175="5b")),G175+J175,"")</f>
      </c>
      <c r="V175" s="48">
        <f>IF(AND(E175&lt;&gt;'Povolené hodnoty'!$B$4,F175=6),G175+J175,"")</f>
      </c>
      <c r="W175" s="49">
        <f>IF(AND(E175&lt;&gt;'Povolené hodnoty'!$B$4,F175=7),G175+J175,"")</f>
      </c>
      <c r="X175" s="47">
        <f>IF(AND(E175&lt;&gt;'Povolené hodnoty'!$B$4,F175=10),H175+K175,"")</f>
      </c>
      <c r="Y175" s="48">
        <f>IF(AND(E175&lt;&gt;'Povolené hodnoty'!$B$4,F175=11),H175+K175,"")</f>
      </c>
      <c r="Z175" s="48">
        <f>IF(AND(E175&lt;&gt;'Povolené hodnoty'!$B$4,F175=12),H175+K175,"")</f>
      </c>
      <c r="AA175" s="49">
        <f>IF(AND(E175&lt;&gt;'Povolené hodnoty'!$B$4,F175=13),H175+K175,"")</f>
      </c>
    </row>
    <row r="176" spans="1:27" ht="12.75">
      <c r="A176" s="86">
        <f t="shared" si="15"/>
        <v>171</v>
      </c>
      <c r="B176" s="90"/>
      <c r="C176" s="91"/>
      <c r="D176" s="80"/>
      <c r="E176" s="81"/>
      <c r="F176" s="82"/>
      <c r="G176" s="83"/>
      <c r="H176" s="84"/>
      <c r="I176" s="49">
        <f t="shared" si="16"/>
        <v>3625</v>
      </c>
      <c r="J176" s="163"/>
      <c r="K176" s="164"/>
      <c r="L176" s="165">
        <f t="shared" si="17"/>
        <v>10882</v>
      </c>
      <c r="M176" s="50">
        <f t="shared" si="18"/>
        <v>171</v>
      </c>
      <c r="N176" s="47">
        <f>IF(AND(E176='Povolené hodnoty'!$B$4,F176=2),G176+J176,"")</f>
      </c>
      <c r="O176" s="49">
        <f>IF(AND(E176='Povolené hodnoty'!$B$4,F176=1),G176+J176,"")</f>
      </c>
      <c r="P176" s="47">
        <f>IF(AND(E176='Povolené hodnoty'!$B$4,F176=10),H176+K176,"")</f>
      </c>
      <c r="Q176" s="49">
        <f>IF(AND(E176='Povolené hodnoty'!$B$4,F176=9),H176+K176,"")</f>
      </c>
      <c r="R176" s="47">
        <f>IF(AND(E176&lt;&gt;'Povolené hodnoty'!$B$4,F176=2),G176+J176,"")</f>
      </c>
      <c r="S176" s="48">
        <f>IF(AND(E176&lt;&gt;'Povolené hodnoty'!$B$4,F176=3),G176+J176,"")</f>
      </c>
      <c r="T176" s="48">
        <f>IF(AND(E176&lt;&gt;'Povolené hodnoty'!$B$4,F176=4),G176+J176,"")</f>
      </c>
      <c r="U176" s="48">
        <f>IF(AND(E176&lt;&gt;'Povolené hodnoty'!$B$4,OR(F176="5a",F176="5b")),G176+J176,"")</f>
      </c>
      <c r="V176" s="48">
        <f>IF(AND(E176&lt;&gt;'Povolené hodnoty'!$B$4,F176=6),G176+J176,"")</f>
      </c>
      <c r="W176" s="49">
        <f>IF(AND(E176&lt;&gt;'Povolené hodnoty'!$B$4,F176=7),G176+J176,"")</f>
      </c>
      <c r="X176" s="47">
        <f>IF(AND(E176&lt;&gt;'Povolené hodnoty'!$B$4,F176=10),H176+K176,"")</f>
      </c>
      <c r="Y176" s="48">
        <f>IF(AND(E176&lt;&gt;'Povolené hodnoty'!$B$4,F176=11),H176+K176,"")</f>
      </c>
      <c r="Z176" s="48">
        <f>IF(AND(E176&lt;&gt;'Povolené hodnoty'!$B$4,F176=12),H176+K176,"")</f>
      </c>
      <c r="AA176" s="49">
        <f>IF(AND(E176&lt;&gt;'Povolené hodnoty'!$B$4,F176=13),H176+K176,"")</f>
      </c>
    </row>
    <row r="177" spans="1:27" ht="12.75">
      <c r="A177" s="86">
        <f t="shared" si="15"/>
        <v>172</v>
      </c>
      <c r="B177" s="90"/>
      <c r="C177" s="91"/>
      <c r="D177" s="80"/>
      <c r="E177" s="81"/>
      <c r="F177" s="82"/>
      <c r="G177" s="83"/>
      <c r="H177" s="84"/>
      <c r="I177" s="49">
        <f t="shared" si="16"/>
        <v>3625</v>
      </c>
      <c r="J177" s="163"/>
      <c r="K177" s="164"/>
      <c r="L177" s="165">
        <f t="shared" si="17"/>
        <v>10882</v>
      </c>
      <c r="M177" s="50">
        <f t="shared" si="18"/>
        <v>172</v>
      </c>
      <c r="N177" s="47">
        <f>IF(AND(E177='Povolené hodnoty'!$B$4,F177=2),G177+J177,"")</f>
      </c>
      <c r="O177" s="49">
        <f>IF(AND(E177='Povolené hodnoty'!$B$4,F177=1),G177+J177,"")</f>
      </c>
      <c r="P177" s="47">
        <f>IF(AND(E177='Povolené hodnoty'!$B$4,F177=10),H177+K177,"")</f>
      </c>
      <c r="Q177" s="49">
        <f>IF(AND(E177='Povolené hodnoty'!$B$4,F177=9),H177+K177,"")</f>
      </c>
      <c r="R177" s="47">
        <f>IF(AND(E177&lt;&gt;'Povolené hodnoty'!$B$4,F177=2),G177+J177,"")</f>
      </c>
      <c r="S177" s="48">
        <f>IF(AND(E177&lt;&gt;'Povolené hodnoty'!$B$4,F177=3),G177+J177,"")</f>
      </c>
      <c r="T177" s="48">
        <f>IF(AND(E177&lt;&gt;'Povolené hodnoty'!$B$4,F177=4),G177+J177,"")</f>
      </c>
      <c r="U177" s="48">
        <f>IF(AND(E177&lt;&gt;'Povolené hodnoty'!$B$4,OR(F177="5a",F177="5b")),G177+J177,"")</f>
      </c>
      <c r="V177" s="48">
        <f>IF(AND(E177&lt;&gt;'Povolené hodnoty'!$B$4,F177=6),G177+J177,"")</f>
      </c>
      <c r="W177" s="49">
        <f>IF(AND(E177&lt;&gt;'Povolené hodnoty'!$B$4,F177=7),G177+J177,"")</f>
      </c>
      <c r="X177" s="47">
        <f>IF(AND(E177&lt;&gt;'Povolené hodnoty'!$B$4,F177=10),H177+K177,"")</f>
      </c>
      <c r="Y177" s="48">
        <f>IF(AND(E177&lt;&gt;'Povolené hodnoty'!$B$4,F177=11),H177+K177,"")</f>
      </c>
      <c r="Z177" s="48">
        <f>IF(AND(E177&lt;&gt;'Povolené hodnoty'!$B$4,F177=12),H177+K177,"")</f>
      </c>
      <c r="AA177" s="49">
        <f>IF(AND(E177&lt;&gt;'Povolené hodnoty'!$B$4,F177=13),H177+K177,"")</f>
      </c>
    </row>
    <row r="178" spans="1:27" ht="12.75">
      <c r="A178" s="86">
        <f t="shared" si="15"/>
        <v>173</v>
      </c>
      <c r="B178" s="90"/>
      <c r="C178" s="91"/>
      <c r="D178" s="80"/>
      <c r="E178" s="81"/>
      <c r="F178" s="82"/>
      <c r="G178" s="83"/>
      <c r="H178" s="84"/>
      <c r="I178" s="49">
        <f t="shared" si="16"/>
        <v>3625</v>
      </c>
      <c r="J178" s="163"/>
      <c r="K178" s="164"/>
      <c r="L178" s="165">
        <f t="shared" si="17"/>
        <v>10882</v>
      </c>
      <c r="M178" s="50">
        <f t="shared" si="18"/>
        <v>173</v>
      </c>
      <c r="N178" s="47">
        <f>IF(AND(E178='Povolené hodnoty'!$B$4,F178=2),G178+J178,"")</f>
      </c>
      <c r="O178" s="49">
        <f>IF(AND(E178='Povolené hodnoty'!$B$4,F178=1),G178+J178,"")</f>
      </c>
      <c r="P178" s="47">
        <f>IF(AND(E178='Povolené hodnoty'!$B$4,F178=10),H178+K178,"")</f>
      </c>
      <c r="Q178" s="49">
        <f>IF(AND(E178='Povolené hodnoty'!$B$4,F178=9),H178+K178,"")</f>
      </c>
      <c r="R178" s="47">
        <f>IF(AND(E178&lt;&gt;'Povolené hodnoty'!$B$4,F178=2),G178+J178,"")</f>
      </c>
      <c r="S178" s="48">
        <f>IF(AND(E178&lt;&gt;'Povolené hodnoty'!$B$4,F178=3),G178+J178,"")</f>
      </c>
      <c r="T178" s="48">
        <f>IF(AND(E178&lt;&gt;'Povolené hodnoty'!$B$4,F178=4),G178+J178,"")</f>
      </c>
      <c r="U178" s="48">
        <f>IF(AND(E178&lt;&gt;'Povolené hodnoty'!$B$4,OR(F178="5a",F178="5b")),G178+J178,"")</f>
      </c>
      <c r="V178" s="48">
        <f>IF(AND(E178&lt;&gt;'Povolené hodnoty'!$B$4,F178=6),G178+J178,"")</f>
      </c>
      <c r="W178" s="49">
        <f>IF(AND(E178&lt;&gt;'Povolené hodnoty'!$B$4,F178=7),G178+J178,"")</f>
      </c>
      <c r="X178" s="47">
        <f>IF(AND(E178&lt;&gt;'Povolené hodnoty'!$B$4,F178=10),H178+K178,"")</f>
      </c>
      <c r="Y178" s="48">
        <f>IF(AND(E178&lt;&gt;'Povolené hodnoty'!$B$4,F178=11),H178+K178,"")</f>
      </c>
      <c r="Z178" s="48">
        <f>IF(AND(E178&lt;&gt;'Povolené hodnoty'!$B$4,F178=12),H178+K178,"")</f>
      </c>
      <c r="AA178" s="49">
        <f>IF(AND(E178&lt;&gt;'Povolené hodnoty'!$B$4,F178=13),H178+K178,"")</f>
      </c>
    </row>
    <row r="179" spans="1:27" ht="12.75">
      <c r="A179" s="86">
        <f t="shared" si="15"/>
        <v>174</v>
      </c>
      <c r="B179" s="90"/>
      <c r="C179" s="91"/>
      <c r="D179" s="80"/>
      <c r="E179" s="81"/>
      <c r="F179" s="82"/>
      <c r="G179" s="83"/>
      <c r="H179" s="84"/>
      <c r="I179" s="49">
        <f t="shared" si="16"/>
        <v>3625</v>
      </c>
      <c r="J179" s="163"/>
      <c r="K179" s="164"/>
      <c r="L179" s="165">
        <f t="shared" si="17"/>
        <v>10882</v>
      </c>
      <c r="M179" s="50">
        <f t="shared" si="18"/>
        <v>174</v>
      </c>
      <c r="N179" s="47">
        <f>IF(AND(E179='Povolené hodnoty'!$B$4,F179=2),G179+J179,"")</f>
      </c>
      <c r="O179" s="49">
        <f>IF(AND(E179='Povolené hodnoty'!$B$4,F179=1),G179+J179,"")</f>
      </c>
      <c r="P179" s="47">
        <f>IF(AND(E179='Povolené hodnoty'!$B$4,F179=10),H179+K179,"")</f>
      </c>
      <c r="Q179" s="49">
        <f>IF(AND(E179='Povolené hodnoty'!$B$4,F179=9),H179+K179,"")</f>
      </c>
      <c r="R179" s="47">
        <f>IF(AND(E179&lt;&gt;'Povolené hodnoty'!$B$4,F179=2),G179+J179,"")</f>
      </c>
      <c r="S179" s="48">
        <f>IF(AND(E179&lt;&gt;'Povolené hodnoty'!$B$4,F179=3),G179+J179,"")</f>
      </c>
      <c r="T179" s="48">
        <f>IF(AND(E179&lt;&gt;'Povolené hodnoty'!$B$4,F179=4),G179+J179,"")</f>
      </c>
      <c r="U179" s="48">
        <f>IF(AND(E179&lt;&gt;'Povolené hodnoty'!$B$4,OR(F179="5a",F179="5b")),G179+J179,"")</f>
      </c>
      <c r="V179" s="48">
        <f>IF(AND(E179&lt;&gt;'Povolené hodnoty'!$B$4,F179=6),G179+J179,"")</f>
      </c>
      <c r="W179" s="49">
        <f>IF(AND(E179&lt;&gt;'Povolené hodnoty'!$B$4,F179=7),G179+J179,"")</f>
      </c>
      <c r="X179" s="47">
        <f>IF(AND(E179&lt;&gt;'Povolené hodnoty'!$B$4,F179=10),H179+K179,"")</f>
      </c>
      <c r="Y179" s="48">
        <f>IF(AND(E179&lt;&gt;'Povolené hodnoty'!$B$4,F179=11),H179+K179,"")</f>
      </c>
      <c r="Z179" s="48">
        <f>IF(AND(E179&lt;&gt;'Povolené hodnoty'!$B$4,F179=12),H179+K179,"")</f>
      </c>
      <c r="AA179" s="49">
        <f>IF(AND(E179&lt;&gt;'Povolené hodnoty'!$B$4,F179=13),H179+K179,"")</f>
      </c>
    </row>
    <row r="180" spans="1:27" ht="12.75">
      <c r="A180" s="86">
        <f t="shared" si="15"/>
        <v>175</v>
      </c>
      <c r="B180" s="90"/>
      <c r="C180" s="91"/>
      <c r="D180" s="80"/>
      <c r="E180" s="81"/>
      <c r="F180" s="82"/>
      <c r="G180" s="83"/>
      <c r="H180" s="84"/>
      <c r="I180" s="49">
        <f t="shared" si="16"/>
        <v>3625</v>
      </c>
      <c r="J180" s="163"/>
      <c r="K180" s="164"/>
      <c r="L180" s="165">
        <f t="shared" si="17"/>
        <v>10882</v>
      </c>
      <c r="M180" s="50">
        <f t="shared" si="18"/>
        <v>175</v>
      </c>
      <c r="N180" s="47">
        <f>IF(AND(E180='Povolené hodnoty'!$B$4,F180=2),G180+J180,"")</f>
      </c>
      <c r="O180" s="49">
        <f>IF(AND(E180='Povolené hodnoty'!$B$4,F180=1),G180+J180,"")</f>
      </c>
      <c r="P180" s="47">
        <f>IF(AND(E180='Povolené hodnoty'!$B$4,F180=10),H180+K180,"")</f>
      </c>
      <c r="Q180" s="49">
        <f>IF(AND(E180='Povolené hodnoty'!$B$4,F180=9),H180+K180,"")</f>
      </c>
      <c r="R180" s="47">
        <f>IF(AND(E180&lt;&gt;'Povolené hodnoty'!$B$4,F180=2),G180+J180,"")</f>
      </c>
      <c r="S180" s="48">
        <f>IF(AND(E180&lt;&gt;'Povolené hodnoty'!$B$4,F180=3),G180+J180,"")</f>
      </c>
      <c r="T180" s="48">
        <f>IF(AND(E180&lt;&gt;'Povolené hodnoty'!$B$4,F180=4),G180+J180,"")</f>
      </c>
      <c r="U180" s="48">
        <f>IF(AND(E180&lt;&gt;'Povolené hodnoty'!$B$4,OR(F180="5a",F180="5b")),G180+J180,"")</f>
      </c>
      <c r="V180" s="48">
        <f>IF(AND(E180&lt;&gt;'Povolené hodnoty'!$B$4,F180=6),G180+J180,"")</f>
      </c>
      <c r="W180" s="49">
        <f>IF(AND(E180&lt;&gt;'Povolené hodnoty'!$B$4,F180=7),G180+J180,"")</f>
      </c>
      <c r="X180" s="47">
        <f>IF(AND(E180&lt;&gt;'Povolené hodnoty'!$B$4,F180=10),H180+K180,"")</f>
      </c>
      <c r="Y180" s="48">
        <f>IF(AND(E180&lt;&gt;'Povolené hodnoty'!$B$4,F180=11),H180+K180,"")</f>
      </c>
      <c r="Z180" s="48">
        <f>IF(AND(E180&lt;&gt;'Povolené hodnoty'!$B$4,F180=12),H180+K180,"")</f>
      </c>
      <c r="AA180" s="49">
        <f>IF(AND(E180&lt;&gt;'Povolené hodnoty'!$B$4,F180=13),H180+K180,"")</f>
      </c>
    </row>
    <row r="181" spans="1:27" ht="12.75">
      <c r="A181" s="86">
        <f t="shared" si="15"/>
        <v>176</v>
      </c>
      <c r="B181" s="90"/>
      <c r="C181" s="91"/>
      <c r="D181" s="80"/>
      <c r="E181" s="81"/>
      <c r="F181" s="82"/>
      <c r="G181" s="83"/>
      <c r="H181" s="84"/>
      <c r="I181" s="49">
        <f t="shared" si="16"/>
        <v>3625</v>
      </c>
      <c r="J181" s="163"/>
      <c r="K181" s="164"/>
      <c r="L181" s="165">
        <f t="shared" si="17"/>
        <v>10882</v>
      </c>
      <c r="M181" s="50">
        <f t="shared" si="18"/>
        <v>176</v>
      </c>
      <c r="N181" s="47">
        <f>IF(AND(E181='Povolené hodnoty'!$B$4,F181=2),G181+J181,"")</f>
      </c>
      <c r="O181" s="49">
        <f>IF(AND(E181='Povolené hodnoty'!$B$4,F181=1),G181+J181,"")</f>
      </c>
      <c r="P181" s="47">
        <f>IF(AND(E181='Povolené hodnoty'!$B$4,F181=10),H181+K181,"")</f>
      </c>
      <c r="Q181" s="49">
        <f>IF(AND(E181='Povolené hodnoty'!$B$4,F181=9),H181+K181,"")</f>
      </c>
      <c r="R181" s="47">
        <f>IF(AND(E181&lt;&gt;'Povolené hodnoty'!$B$4,F181=2),G181+J181,"")</f>
      </c>
      <c r="S181" s="48">
        <f>IF(AND(E181&lt;&gt;'Povolené hodnoty'!$B$4,F181=3),G181+J181,"")</f>
      </c>
      <c r="T181" s="48">
        <f>IF(AND(E181&lt;&gt;'Povolené hodnoty'!$B$4,F181=4),G181+J181,"")</f>
      </c>
      <c r="U181" s="48">
        <f>IF(AND(E181&lt;&gt;'Povolené hodnoty'!$B$4,OR(F181="5a",F181="5b")),G181+J181,"")</f>
      </c>
      <c r="V181" s="48">
        <f>IF(AND(E181&lt;&gt;'Povolené hodnoty'!$B$4,F181=6),G181+J181,"")</f>
      </c>
      <c r="W181" s="49">
        <f>IF(AND(E181&lt;&gt;'Povolené hodnoty'!$B$4,F181=7),G181+J181,"")</f>
      </c>
      <c r="X181" s="47">
        <f>IF(AND(E181&lt;&gt;'Povolené hodnoty'!$B$4,F181=10),H181+K181,"")</f>
      </c>
      <c r="Y181" s="48">
        <f>IF(AND(E181&lt;&gt;'Povolené hodnoty'!$B$4,F181=11),H181+K181,"")</f>
      </c>
      <c r="Z181" s="48">
        <f>IF(AND(E181&lt;&gt;'Povolené hodnoty'!$B$4,F181=12),H181+K181,"")</f>
      </c>
      <c r="AA181" s="49">
        <f>IF(AND(E181&lt;&gt;'Povolené hodnoty'!$B$4,F181=13),H181+K181,"")</f>
      </c>
    </row>
    <row r="182" spans="1:27" ht="12.75">
      <c r="A182" s="86">
        <f t="shared" si="15"/>
        <v>177</v>
      </c>
      <c r="B182" s="90"/>
      <c r="C182" s="91"/>
      <c r="D182" s="80"/>
      <c r="E182" s="81"/>
      <c r="F182" s="82"/>
      <c r="G182" s="83"/>
      <c r="H182" s="84"/>
      <c r="I182" s="49">
        <f t="shared" si="16"/>
        <v>3625</v>
      </c>
      <c r="J182" s="163"/>
      <c r="K182" s="164"/>
      <c r="L182" s="165">
        <f t="shared" si="17"/>
        <v>10882</v>
      </c>
      <c r="M182" s="50">
        <f t="shared" si="18"/>
        <v>177</v>
      </c>
      <c r="N182" s="47">
        <f>IF(AND(E182='Povolené hodnoty'!$B$4,F182=2),G182+J182,"")</f>
      </c>
      <c r="O182" s="49">
        <f>IF(AND(E182='Povolené hodnoty'!$B$4,F182=1),G182+J182,"")</f>
      </c>
      <c r="P182" s="47">
        <f>IF(AND(E182='Povolené hodnoty'!$B$4,F182=10),H182+K182,"")</f>
      </c>
      <c r="Q182" s="49">
        <f>IF(AND(E182='Povolené hodnoty'!$B$4,F182=9),H182+K182,"")</f>
      </c>
      <c r="R182" s="47">
        <f>IF(AND(E182&lt;&gt;'Povolené hodnoty'!$B$4,F182=2),G182+J182,"")</f>
      </c>
      <c r="S182" s="48">
        <f>IF(AND(E182&lt;&gt;'Povolené hodnoty'!$B$4,F182=3),G182+J182,"")</f>
      </c>
      <c r="T182" s="48">
        <f>IF(AND(E182&lt;&gt;'Povolené hodnoty'!$B$4,F182=4),G182+J182,"")</f>
      </c>
      <c r="U182" s="48">
        <f>IF(AND(E182&lt;&gt;'Povolené hodnoty'!$B$4,OR(F182="5a",F182="5b")),G182+J182,"")</f>
      </c>
      <c r="V182" s="48">
        <f>IF(AND(E182&lt;&gt;'Povolené hodnoty'!$B$4,F182=6),G182+J182,"")</f>
      </c>
      <c r="W182" s="49">
        <f>IF(AND(E182&lt;&gt;'Povolené hodnoty'!$B$4,F182=7),G182+J182,"")</f>
      </c>
      <c r="X182" s="47">
        <f>IF(AND(E182&lt;&gt;'Povolené hodnoty'!$B$4,F182=10),H182+K182,"")</f>
      </c>
      <c r="Y182" s="48">
        <f>IF(AND(E182&lt;&gt;'Povolené hodnoty'!$B$4,F182=11),H182+K182,"")</f>
      </c>
      <c r="Z182" s="48">
        <f>IF(AND(E182&lt;&gt;'Povolené hodnoty'!$B$4,F182=12),H182+K182,"")</f>
      </c>
      <c r="AA182" s="49">
        <f>IF(AND(E182&lt;&gt;'Povolené hodnoty'!$B$4,F182=13),H182+K182,"")</f>
      </c>
    </row>
    <row r="183" spans="1:27" ht="12.75">
      <c r="A183" s="86">
        <f t="shared" si="15"/>
        <v>178</v>
      </c>
      <c r="B183" s="90"/>
      <c r="C183" s="91"/>
      <c r="D183" s="80"/>
      <c r="E183" s="81"/>
      <c r="F183" s="82"/>
      <c r="G183" s="83"/>
      <c r="H183" s="84"/>
      <c r="I183" s="49">
        <f t="shared" si="16"/>
        <v>3625</v>
      </c>
      <c r="J183" s="163"/>
      <c r="K183" s="164"/>
      <c r="L183" s="165">
        <f t="shared" si="17"/>
        <v>10882</v>
      </c>
      <c r="M183" s="50">
        <f t="shared" si="18"/>
        <v>178</v>
      </c>
      <c r="N183" s="47">
        <f>IF(AND(E183='Povolené hodnoty'!$B$4,F183=2),G183+J183,"")</f>
      </c>
      <c r="O183" s="49">
        <f>IF(AND(E183='Povolené hodnoty'!$B$4,F183=1),G183+J183,"")</f>
      </c>
      <c r="P183" s="47">
        <f>IF(AND(E183='Povolené hodnoty'!$B$4,F183=10),H183+K183,"")</f>
      </c>
      <c r="Q183" s="49">
        <f>IF(AND(E183='Povolené hodnoty'!$B$4,F183=9),H183+K183,"")</f>
      </c>
      <c r="R183" s="47">
        <f>IF(AND(E183&lt;&gt;'Povolené hodnoty'!$B$4,F183=2),G183+J183,"")</f>
      </c>
      <c r="S183" s="48">
        <f>IF(AND(E183&lt;&gt;'Povolené hodnoty'!$B$4,F183=3),G183+J183,"")</f>
      </c>
      <c r="T183" s="48">
        <f>IF(AND(E183&lt;&gt;'Povolené hodnoty'!$B$4,F183=4),G183+J183,"")</f>
      </c>
      <c r="U183" s="48">
        <f>IF(AND(E183&lt;&gt;'Povolené hodnoty'!$B$4,OR(F183="5a",F183="5b")),G183+J183,"")</f>
      </c>
      <c r="V183" s="48">
        <f>IF(AND(E183&lt;&gt;'Povolené hodnoty'!$B$4,F183=6),G183+J183,"")</f>
      </c>
      <c r="W183" s="49">
        <f>IF(AND(E183&lt;&gt;'Povolené hodnoty'!$B$4,F183=7),G183+J183,"")</f>
      </c>
      <c r="X183" s="47">
        <f>IF(AND(E183&lt;&gt;'Povolené hodnoty'!$B$4,F183=10),H183+K183,"")</f>
      </c>
      <c r="Y183" s="48">
        <f>IF(AND(E183&lt;&gt;'Povolené hodnoty'!$B$4,F183=11),H183+K183,"")</f>
      </c>
      <c r="Z183" s="48">
        <f>IF(AND(E183&lt;&gt;'Povolené hodnoty'!$B$4,F183=12),H183+K183,"")</f>
      </c>
      <c r="AA183" s="49">
        <f>IF(AND(E183&lt;&gt;'Povolené hodnoty'!$B$4,F183=13),H183+K183,"")</f>
      </c>
    </row>
    <row r="184" spans="1:27" ht="12.75">
      <c r="A184" s="86">
        <f t="shared" si="15"/>
        <v>179</v>
      </c>
      <c r="B184" s="90"/>
      <c r="C184" s="91"/>
      <c r="D184" s="80"/>
      <c r="E184" s="81"/>
      <c r="F184" s="82"/>
      <c r="G184" s="83"/>
      <c r="H184" s="84"/>
      <c r="I184" s="49">
        <f t="shared" si="16"/>
        <v>3625</v>
      </c>
      <c r="J184" s="163"/>
      <c r="K184" s="164"/>
      <c r="L184" s="165">
        <f t="shared" si="17"/>
        <v>10882</v>
      </c>
      <c r="M184" s="50">
        <f t="shared" si="18"/>
        <v>179</v>
      </c>
      <c r="N184" s="47">
        <f>IF(AND(E184='Povolené hodnoty'!$B$4,F184=2),G184+J184,"")</f>
      </c>
      <c r="O184" s="49">
        <f>IF(AND(E184='Povolené hodnoty'!$B$4,F184=1),G184+J184,"")</f>
      </c>
      <c r="P184" s="47">
        <f>IF(AND(E184='Povolené hodnoty'!$B$4,F184=10),H184+K184,"")</f>
      </c>
      <c r="Q184" s="49">
        <f>IF(AND(E184='Povolené hodnoty'!$B$4,F184=9),H184+K184,"")</f>
      </c>
      <c r="R184" s="47">
        <f>IF(AND(E184&lt;&gt;'Povolené hodnoty'!$B$4,F184=2),G184+J184,"")</f>
      </c>
      <c r="S184" s="48">
        <f>IF(AND(E184&lt;&gt;'Povolené hodnoty'!$B$4,F184=3),G184+J184,"")</f>
      </c>
      <c r="T184" s="48">
        <f>IF(AND(E184&lt;&gt;'Povolené hodnoty'!$B$4,F184=4),G184+J184,"")</f>
      </c>
      <c r="U184" s="48">
        <f>IF(AND(E184&lt;&gt;'Povolené hodnoty'!$B$4,OR(F184="5a",F184="5b")),G184+J184,"")</f>
      </c>
      <c r="V184" s="48">
        <f>IF(AND(E184&lt;&gt;'Povolené hodnoty'!$B$4,F184=6),G184+J184,"")</f>
      </c>
      <c r="W184" s="49">
        <f>IF(AND(E184&lt;&gt;'Povolené hodnoty'!$B$4,F184=7),G184+J184,"")</f>
      </c>
      <c r="X184" s="47">
        <f>IF(AND(E184&lt;&gt;'Povolené hodnoty'!$B$4,F184=10),H184+K184,"")</f>
      </c>
      <c r="Y184" s="48">
        <f>IF(AND(E184&lt;&gt;'Povolené hodnoty'!$B$4,F184=11),H184+K184,"")</f>
      </c>
      <c r="Z184" s="48">
        <f>IF(AND(E184&lt;&gt;'Povolené hodnoty'!$B$4,F184=12),H184+K184,"")</f>
      </c>
      <c r="AA184" s="49">
        <f>IF(AND(E184&lt;&gt;'Povolené hodnoty'!$B$4,F184=13),H184+K184,"")</f>
      </c>
    </row>
    <row r="185" spans="1:27" ht="12.75">
      <c r="A185" s="86">
        <f t="shared" si="15"/>
        <v>180</v>
      </c>
      <c r="B185" s="90"/>
      <c r="C185" s="91"/>
      <c r="D185" s="80"/>
      <c r="E185" s="81"/>
      <c r="F185" s="82"/>
      <c r="G185" s="83"/>
      <c r="H185" s="84"/>
      <c r="I185" s="49">
        <f t="shared" si="16"/>
        <v>3625</v>
      </c>
      <c r="J185" s="163"/>
      <c r="K185" s="164"/>
      <c r="L185" s="165">
        <f t="shared" si="17"/>
        <v>10882</v>
      </c>
      <c r="M185" s="50">
        <f t="shared" si="18"/>
        <v>180</v>
      </c>
      <c r="N185" s="47">
        <f>IF(AND(E185='Povolené hodnoty'!$B$4,F185=2),G185+J185,"")</f>
      </c>
      <c r="O185" s="49">
        <f>IF(AND(E185='Povolené hodnoty'!$B$4,F185=1),G185+J185,"")</f>
      </c>
      <c r="P185" s="47">
        <f>IF(AND(E185='Povolené hodnoty'!$B$4,F185=10),H185+K185,"")</f>
      </c>
      <c r="Q185" s="49">
        <f>IF(AND(E185='Povolené hodnoty'!$B$4,F185=9),H185+K185,"")</f>
      </c>
      <c r="R185" s="47">
        <f>IF(AND(E185&lt;&gt;'Povolené hodnoty'!$B$4,F185=2),G185+J185,"")</f>
      </c>
      <c r="S185" s="48">
        <f>IF(AND(E185&lt;&gt;'Povolené hodnoty'!$B$4,F185=3),G185+J185,"")</f>
      </c>
      <c r="T185" s="48">
        <f>IF(AND(E185&lt;&gt;'Povolené hodnoty'!$B$4,F185=4),G185+J185,"")</f>
      </c>
      <c r="U185" s="48">
        <f>IF(AND(E185&lt;&gt;'Povolené hodnoty'!$B$4,OR(F185="5a",F185="5b")),G185+J185,"")</f>
      </c>
      <c r="V185" s="48">
        <f>IF(AND(E185&lt;&gt;'Povolené hodnoty'!$B$4,F185=6),G185+J185,"")</f>
      </c>
      <c r="W185" s="49">
        <f>IF(AND(E185&lt;&gt;'Povolené hodnoty'!$B$4,F185=7),G185+J185,"")</f>
      </c>
      <c r="X185" s="47">
        <f>IF(AND(E185&lt;&gt;'Povolené hodnoty'!$B$4,F185=10),H185+K185,"")</f>
      </c>
      <c r="Y185" s="48">
        <f>IF(AND(E185&lt;&gt;'Povolené hodnoty'!$B$4,F185=11),H185+K185,"")</f>
      </c>
      <c r="Z185" s="48">
        <f>IF(AND(E185&lt;&gt;'Povolené hodnoty'!$B$4,F185=12),H185+K185,"")</f>
      </c>
      <c r="AA185" s="49">
        <f>IF(AND(E185&lt;&gt;'Povolené hodnoty'!$B$4,F185=13),H185+K185,"")</f>
      </c>
    </row>
    <row r="186" spans="1:27" ht="12.75">
      <c r="A186" s="86">
        <f t="shared" si="15"/>
        <v>181</v>
      </c>
      <c r="B186" s="90"/>
      <c r="C186" s="91"/>
      <c r="D186" s="80"/>
      <c r="E186" s="81"/>
      <c r="F186" s="82"/>
      <c r="G186" s="83"/>
      <c r="H186" s="84"/>
      <c r="I186" s="49">
        <f t="shared" si="16"/>
        <v>3625</v>
      </c>
      <c r="J186" s="163"/>
      <c r="K186" s="164"/>
      <c r="L186" s="165">
        <f t="shared" si="17"/>
        <v>10882</v>
      </c>
      <c r="M186" s="50">
        <f t="shared" si="18"/>
        <v>181</v>
      </c>
      <c r="N186" s="47">
        <f>IF(AND(E186='Povolené hodnoty'!$B$4,F186=2),G186+J186,"")</f>
      </c>
      <c r="O186" s="49">
        <f>IF(AND(E186='Povolené hodnoty'!$B$4,F186=1),G186+J186,"")</f>
      </c>
      <c r="P186" s="47">
        <f>IF(AND(E186='Povolené hodnoty'!$B$4,F186=10),H186+K186,"")</f>
      </c>
      <c r="Q186" s="49">
        <f>IF(AND(E186='Povolené hodnoty'!$B$4,F186=9),H186+K186,"")</f>
      </c>
      <c r="R186" s="47">
        <f>IF(AND(E186&lt;&gt;'Povolené hodnoty'!$B$4,F186=2),G186+J186,"")</f>
      </c>
      <c r="S186" s="48">
        <f>IF(AND(E186&lt;&gt;'Povolené hodnoty'!$B$4,F186=3),G186+J186,"")</f>
      </c>
      <c r="T186" s="48">
        <f>IF(AND(E186&lt;&gt;'Povolené hodnoty'!$B$4,F186=4),G186+J186,"")</f>
      </c>
      <c r="U186" s="48">
        <f>IF(AND(E186&lt;&gt;'Povolené hodnoty'!$B$4,OR(F186="5a",F186="5b")),G186+J186,"")</f>
      </c>
      <c r="V186" s="48">
        <f>IF(AND(E186&lt;&gt;'Povolené hodnoty'!$B$4,F186=6),G186+J186,"")</f>
      </c>
      <c r="W186" s="49">
        <f>IF(AND(E186&lt;&gt;'Povolené hodnoty'!$B$4,F186=7),G186+J186,"")</f>
      </c>
      <c r="X186" s="47">
        <f>IF(AND(E186&lt;&gt;'Povolené hodnoty'!$B$4,F186=10),H186+K186,"")</f>
      </c>
      <c r="Y186" s="48">
        <f>IF(AND(E186&lt;&gt;'Povolené hodnoty'!$B$4,F186=11),H186+K186,"")</f>
      </c>
      <c r="Z186" s="48">
        <f>IF(AND(E186&lt;&gt;'Povolené hodnoty'!$B$4,F186=12),H186+K186,"")</f>
      </c>
      <c r="AA186" s="49">
        <f>IF(AND(E186&lt;&gt;'Povolené hodnoty'!$B$4,F186=13),H186+K186,"")</f>
      </c>
    </row>
    <row r="187" spans="1:27" ht="12.75">
      <c r="A187" s="86">
        <f t="shared" si="15"/>
        <v>182</v>
      </c>
      <c r="B187" s="90"/>
      <c r="C187" s="91"/>
      <c r="D187" s="80"/>
      <c r="E187" s="81"/>
      <c r="F187" s="82"/>
      <c r="G187" s="83"/>
      <c r="H187" s="84"/>
      <c r="I187" s="49">
        <f t="shared" si="16"/>
        <v>3625</v>
      </c>
      <c r="J187" s="163"/>
      <c r="K187" s="164"/>
      <c r="L187" s="165">
        <f t="shared" si="17"/>
        <v>10882</v>
      </c>
      <c r="M187" s="50">
        <f t="shared" si="18"/>
        <v>182</v>
      </c>
      <c r="N187" s="47">
        <f>IF(AND(E187='Povolené hodnoty'!$B$4,F187=2),G187+J187,"")</f>
      </c>
      <c r="O187" s="49">
        <f>IF(AND(E187='Povolené hodnoty'!$B$4,F187=1),G187+J187,"")</f>
      </c>
      <c r="P187" s="47">
        <f>IF(AND(E187='Povolené hodnoty'!$B$4,F187=10),H187+K187,"")</f>
      </c>
      <c r="Q187" s="49">
        <f>IF(AND(E187='Povolené hodnoty'!$B$4,F187=9),H187+K187,"")</f>
      </c>
      <c r="R187" s="47">
        <f>IF(AND(E187&lt;&gt;'Povolené hodnoty'!$B$4,F187=2),G187+J187,"")</f>
      </c>
      <c r="S187" s="48">
        <f>IF(AND(E187&lt;&gt;'Povolené hodnoty'!$B$4,F187=3),G187+J187,"")</f>
      </c>
      <c r="T187" s="48">
        <f>IF(AND(E187&lt;&gt;'Povolené hodnoty'!$B$4,F187=4),G187+J187,"")</f>
      </c>
      <c r="U187" s="48">
        <f>IF(AND(E187&lt;&gt;'Povolené hodnoty'!$B$4,OR(F187="5a",F187="5b")),G187+J187,"")</f>
      </c>
      <c r="V187" s="48">
        <f>IF(AND(E187&lt;&gt;'Povolené hodnoty'!$B$4,F187=6),G187+J187,"")</f>
      </c>
      <c r="W187" s="49">
        <f>IF(AND(E187&lt;&gt;'Povolené hodnoty'!$B$4,F187=7),G187+J187,"")</f>
      </c>
      <c r="X187" s="47">
        <f>IF(AND(E187&lt;&gt;'Povolené hodnoty'!$B$4,F187=10),H187+K187,"")</f>
      </c>
      <c r="Y187" s="48">
        <f>IF(AND(E187&lt;&gt;'Povolené hodnoty'!$B$4,F187=11),H187+K187,"")</f>
      </c>
      <c r="Z187" s="48">
        <f>IF(AND(E187&lt;&gt;'Povolené hodnoty'!$B$4,F187=12),H187+K187,"")</f>
      </c>
      <c r="AA187" s="49">
        <f>IF(AND(E187&lt;&gt;'Povolené hodnoty'!$B$4,F187=13),H187+K187,"")</f>
      </c>
    </row>
    <row r="188" spans="1:27" ht="12.75">
      <c r="A188" s="86">
        <f t="shared" si="15"/>
        <v>183</v>
      </c>
      <c r="B188" s="90"/>
      <c r="C188" s="91"/>
      <c r="D188" s="80"/>
      <c r="E188" s="81"/>
      <c r="F188" s="82"/>
      <c r="G188" s="83"/>
      <c r="H188" s="84"/>
      <c r="I188" s="49">
        <f t="shared" si="16"/>
        <v>3625</v>
      </c>
      <c r="J188" s="163"/>
      <c r="K188" s="164"/>
      <c r="L188" s="165">
        <f t="shared" si="17"/>
        <v>10882</v>
      </c>
      <c r="M188" s="50">
        <f t="shared" si="18"/>
        <v>183</v>
      </c>
      <c r="N188" s="47">
        <f>IF(AND(E188='Povolené hodnoty'!$B$4,F188=2),G188+J188,"")</f>
      </c>
      <c r="O188" s="49">
        <f>IF(AND(E188='Povolené hodnoty'!$B$4,F188=1),G188+J188,"")</f>
      </c>
      <c r="P188" s="47">
        <f>IF(AND(E188='Povolené hodnoty'!$B$4,F188=10),H188+K188,"")</f>
      </c>
      <c r="Q188" s="49">
        <f>IF(AND(E188='Povolené hodnoty'!$B$4,F188=9),H188+K188,"")</f>
      </c>
      <c r="R188" s="47">
        <f>IF(AND(E188&lt;&gt;'Povolené hodnoty'!$B$4,F188=2),G188+J188,"")</f>
      </c>
      <c r="S188" s="48">
        <f>IF(AND(E188&lt;&gt;'Povolené hodnoty'!$B$4,F188=3),G188+J188,"")</f>
      </c>
      <c r="T188" s="48">
        <f>IF(AND(E188&lt;&gt;'Povolené hodnoty'!$B$4,F188=4),G188+J188,"")</f>
      </c>
      <c r="U188" s="48">
        <f>IF(AND(E188&lt;&gt;'Povolené hodnoty'!$B$4,OR(F188="5a",F188="5b")),G188+J188,"")</f>
      </c>
      <c r="V188" s="48">
        <f>IF(AND(E188&lt;&gt;'Povolené hodnoty'!$B$4,F188=6),G188+J188,"")</f>
      </c>
      <c r="W188" s="49">
        <f>IF(AND(E188&lt;&gt;'Povolené hodnoty'!$B$4,F188=7),G188+J188,"")</f>
      </c>
      <c r="X188" s="47">
        <f>IF(AND(E188&lt;&gt;'Povolené hodnoty'!$B$4,F188=10),H188+K188,"")</f>
      </c>
      <c r="Y188" s="48">
        <f>IF(AND(E188&lt;&gt;'Povolené hodnoty'!$B$4,F188=11),H188+K188,"")</f>
      </c>
      <c r="Z188" s="48">
        <f>IF(AND(E188&lt;&gt;'Povolené hodnoty'!$B$4,F188=12),H188+K188,"")</f>
      </c>
      <c r="AA188" s="49">
        <f>IF(AND(E188&lt;&gt;'Povolené hodnoty'!$B$4,F188=13),H188+K188,"")</f>
      </c>
    </row>
    <row r="189" spans="1:27" ht="12.75">
      <c r="A189" s="86">
        <f t="shared" si="15"/>
        <v>184</v>
      </c>
      <c r="B189" s="90"/>
      <c r="C189" s="91"/>
      <c r="D189" s="80"/>
      <c r="E189" s="81"/>
      <c r="F189" s="82"/>
      <c r="G189" s="83"/>
      <c r="H189" s="84"/>
      <c r="I189" s="49">
        <f t="shared" si="16"/>
        <v>3625</v>
      </c>
      <c r="J189" s="163"/>
      <c r="K189" s="164"/>
      <c r="L189" s="165">
        <f t="shared" si="17"/>
        <v>10882</v>
      </c>
      <c r="M189" s="50">
        <f t="shared" si="18"/>
        <v>184</v>
      </c>
      <c r="N189" s="47">
        <f>IF(AND(E189='Povolené hodnoty'!$B$4,F189=2),G189+J189,"")</f>
      </c>
      <c r="O189" s="49">
        <f>IF(AND(E189='Povolené hodnoty'!$B$4,F189=1),G189+J189,"")</f>
      </c>
      <c r="P189" s="47">
        <f>IF(AND(E189='Povolené hodnoty'!$B$4,F189=10),H189+K189,"")</f>
      </c>
      <c r="Q189" s="49">
        <f>IF(AND(E189='Povolené hodnoty'!$B$4,F189=9),H189+K189,"")</f>
      </c>
      <c r="R189" s="47">
        <f>IF(AND(E189&lt;&gt;'Povolené hodnoty'!$B$4,F189=2),G189+J189,"")</f>
      </c>
      <c r="S189" s="48">
        <f>IF(AND(E189&lt;&gt;'Povolené hodnoty'!$B$4,F189=3),G189+J189,"")</f>
      </c>
      <c r="T189" s="48">
        <f>IF(AND(E189&lt;&gt;'Povolené hodnoty'!$B$4,F189=4),G189+J189,"")</f>
      </c>
      <c r="U189" s="48">
        <f>IF(AND(E189&lt;&gt;'Povolené hodnoty'!$B$4,OR(F189="5a",F189="5b")),G189+J189,"")</f>
      </c>
      <c r="V189" s="48">
        <f>IF(AND(E189&lt;&gt;'Povolené hodnoty'!$B$4,F189=6),G189+J189,"")</f>
      </c>
      <c r="W189" s="49">
        <f>IF(AND(E189&lt;&gt;'Povolené hodnoty'!$B$4,F189=7),G189+J189,"")</f>
      </c>
      <c r="X189" s="47">
        <f>IF(AND(E189&lt;&gt;'Povolené hodnoty'!$B$4,F189=10),H189+K189,"")</f>
      </c>
      <c r="Y189" s="48">
        <f>IF(AND(E189&lt;&gt;'Povolené hodnoty'!$B$4,F189=11),H189+K189,"")</f>
      </c>
      <c r="Z189" s="48">
        <f>IF(AND(E189&lt;&gt;'Povolené hodnoty'!$B$4,F189=12),H189+K189,"")</f>
      </c>
      <c r="AA189" s="49">
        <f>IF(AND(E189&lt;&gt;'Povolené hodnoty'!$B$4,F189=13),H189+K189,"")</f>
      </c>
    </row>
    <row r="190" spans="1:27" ht="12.75">
      <c r="A190" s="86">
        <f t="shared" si="15"/>
        <v>185</v>
      </c>
      <c r="B190" s="90"/>
      <c r="C190" s="91"/>
      <c r="D190" s="80"/>
      <c r="E190" s="81"/>
      <c r="F190" s="82"/>
      <c r="G190" s="83"/>
      <c r="H190" s="84"/>
      <c r="I190" s="49">
        <f t="shared" si="16"/>
        <v>3625</v>
      </c>
      <c r="J190" s="163"/>
      <c r="K190" s="164"/>
      <c r="L190" s="165">
        <f t="shared" si="17"/>
        <v>10882</v>
      </c>
      <c r="M190" s="50">
        <f t="shared" si="18"/>
        <v>185</v>
      </c>
      <c r="N190" s="47">
        <f>IF(AND(E190='Povolené hodnoty'!$B$4,F190=2),G190+J190,"")</f>
      </c>
      <c r="O190" s="49">
        <f>IF(AND(E190='Povolené hodnoty'!$B$4,F190=1),G190+J190,"")</f>
      </c>
      <c r="P190" s="47">
        <f>IF(AND(E190='Povolené hodnoty'!$B$4,F190=10),H190+K190,"")</f>
      </c>
      <c r="Q190" s="49">
        <f>IF(AND(E190='Povolené hodnoty'!$B$4,F190=9),H190+K190,"")</f>
      </c>
      <c r="R190" s="47">
        <f>IF(AND(E190&lt;&gt;'Povolené hodnoty'!$B$4,F190=2),G190+J190,"")</f>
      </c>
      <c r="S190" s="48">
        <f>IF(AND(E190&lt;&gt;'Povolené hodnoty'!$B$4,F190=3),G190+J190,"")</f>
      </c>
      <c r="T190" s="48">
        <f>IF(AND(E190&lt;&gt;'Povolené hodnoty'!$B$4,F190=4),G190+J190,"")</f>
      </c>
      <c r="U190" s="48">
        <f>IF(AND(E190&lt;&gt;'Povolené hodnoty'!$B$4,OR(F190="5a",F190="5b")),G190+J190,"")</f>
      </c>
      <c r="V190" s="48">
        <f>IF(AND(E190&lt;&gt;'Povolené hodnoty'!$B$4,F190=6),G190+J190,"")</f>
      </c>
      <c r="W190" s="49">
        <f>IF(AND(E190&lt;&gt;'Povolené hodnoty'!$B$4,F190=7),G190+J190,"")</f>
      </c>
      <c r="X190" s="47">
        <f>IF(AND(E190&lt;&gt;'Povolené hodnoty'!$B$4,F190=10),H190+K190,"")</f>
      </c>
      <c r="Y190" s="48">
        <f>IF(AND(E190&lt;&gt;'Povolené hodnoty'!$B$4,F190=11),H190+K190,"")</f>
      </c>
      <c r="Z190" s="48">
        <f>IF(AND(E190&lt;&gt;'Povolené hodnoty'!$B$4,F190=12),H190+K190,"")</f>
      </c>
      <c r="AA190" s="49">
        <f>IF(AND(E190&lt;&gt;'Povolené hodnoty'!$B$4,F190=13),H190+K190,"")</f>
      </c>
    </row>
    <row r="191" spans="1:27" ht="12.75">
      <c r="A191" s="86">
        <f t="shared" si="15"/>
        <v>186</v>
      </c>
      <c r="B191" s="90"/>
      <c r="C191" s="91"/>
      <c r="D191" s="80"/>
      <c r="E191" s="81"/>
      <c r="F191" s="82"/>
      <c r="G191" s="83"/>
      <c r="H191" s="84"/>
      <c r="I191" s="49">
        <f t="shared" si="16"/>
        <v>3625</v>
      </c>
      <c r="J191" s="163"/>
      <c r="K191" s="164"/>
      <c r="L191" s="165">
        <f t="shared" si="17"/>
        <v>10882</v>
      </c>
      <c r="M191" s="50">
        <f t="shared" si="18"/>
        <v>186</v>
      </c>
      <c r="N191" s="47">
        <f>IF(AND(E191='Povolené hodnoty'!$B$4,F191=2),G191+J191,"")</f>
      </c>
      <c r="O191" s="49">
        <f>IF(AND(E191='Povolené hodnoty'!$B$4,F191=1),G191+J191,"")</f>
      </c>
      <c r="P191" s="47">
        <f>IF(AND(E191='Povolené hodnoty'!$B$4,F191=10),H191+K191,"")</f>
      </c>
      <c r="Q191" s="49">
        <f>IF(AND(E191='Povolené hodnoty'!$B$4,F191=9),H191+K191,"")</f>
      </c>
      <c r="R191" s="47">
        <f>IF(AND(E191&lt;&gt;'Povolené hodnoty'!$B$4,F191=2),G191+J191,"")</f>
      </c>
      <c r="S191" s="48">
        <f>IF(AND(E191&lt;&gt;'Povolené hodnoty'!$B$4,F191=3),G191+J191,"")</f>
      </c>
      <c r="T191" s="48">
        <f>IF(AND(E191&lt;&gt;'Povolené hodnoty'!$B$4,F191=4),G191+J191,"")</f>
      </c>
      <c r="U191" s="48">
        <f>IF(AND(E191&lt;&gt;'Povolené hodnoty'!$B$4,OR(F191="5a",F191="5b")),G191+J191,"")</f>
      </c>
      <c r="V191" s="48">
        <f>IF(AND(E191&lt;&gt;'Povolené hodnoty'!$B$4,F191=6),G191+J191,"")</f>
      </c>
      <c r="W191" s="49">
        <f>IF(AND(E191&lt;&gt;'Povolené hodnoty'!$B$4,F191=7),G191+J191,"")</f>
      </c>
      <c r="X191" s="47">
        <f>IF(AND(E191&lt;&gt;'Povolené hodnoty'!$B$4,F191=10),H191+K191,"")</f>
      </c>
      <c r="Y191" s="48">
        <f>IF(AND(E191&lt;&gt;'Povolené hodnoty'!$B$4,F191=11),H191+K191,"")</f>
      </c>
      <c r="Z191" s="48">
        <f>IF(AND(E191&lt;&gt;'Povolené hodnoty'!$B$4,F191=12),H191+K191,"")</f>
      </c>
      <c r="AA191" s="49">
        <f>IF(AND(E191&lt;&gt;'Povolené hodnoty'!$B$4,F191=13),H191+K191,"")</f>
      </c>
    </row>
    <row r="192" spans="1:27" ht="12.75">
      <c r="A192" s="86">
        <f t="shared" si="15"/>
        <v>187</v>
      </c>
      <c r="B192" s="90"/>
      <c r="C192" s="91"/>
      <c r="D192" s="80"/>
      <c r="E192" s="81"/>
      <c r="F192" s="82"/>
      <c r="G192" s="83"/>
      <c r="H192" s="84"/>
      <c r="I192" s="49">
        <f t="shared" si="16"/>
        <v>3625</v>
      </c>
      <c r="J192" s="163"/>
      <c r="K192" s="164"/>
      <c r="L192" s="165">
        <f t="shared" si="17"/>
        <v>10882</v>
      </c>
      <c r="M192" s="50">
        <f t="shared" si="18"/>
        <v>187</v>
      </c>
      <c r="N192" s="47">
        <f>IF(AND(E192='Povolené hodnoty'!$B$4,F192=2),G192+J192,"")</f>
      </c>
      <c r="O192" s="49">
        <f>IF(AND(E192='Povolené hodnoty'!$B$4,F192=1),G192+J192,"")</f>
      </c>
      <c r="P192" s="47">
        <f>IF(AND(E192='Povolené hodnoty'!$B$4,F192=10),H192+K192,"")</f>
      </c>
      <c r="Q192" s="49">
        <f>IF(AND(E192='Povolené hodnoty'!$B$4,F192=9),H192+K192,"")</f>
      </c>
      <c r="R192" s="47">
        <f>IF(AND(E192&lt;&gt;'Povolené hodnoty'!$B$4,F192=2),G192+J192,"")</f>
      </c>
      <c r="S192" s="48">
        <f>IF(AND(E192&lt;&gt;'Povolené hodnoty'!$B$4,F192=3),G192+J192,"")</f>
      </c>
      <c r="T192" s="48">
        <f>IF(AND(E192&lt;&gt;'Povolené hodnoty'!$B$4,F192=4),G192+J192,"")</f>
      </c>
      <c r="U192" s="48">
        <f>IF(AND(E192&lt;&gt;'Povolené hodnoty'!$B$4,OR(F192="5a",F192="5b")),G192+J192,"")</f>
      </c>
      <c r="V192" s="48">
        <f>IF(AND(E192&lt;&gt;'Povolené hodnoty'!$B$4,F192=6),G192+J192,"")</f>
      </c>
      <c r="W192" s="49">
        <f>IF(AND(E192&lt;&gt;'Povolené hodnoty'!$B$4,F192=7),G192+J192,"")</f>
      </c>
      <c r="X192" s="47">
        <f>IF(AND(E192&lt;&gt;'Povolené hodnoty'!$B$4,F192=10),H192+K192,"")</f>
      </c>
      <c r="Y192" s="48">
        <f>IF(AND(E192&lt;&gt;'Povolené hodnoty'!$B$4,F192=11),H192+K192,"")</f>
      </c>
      <c r="Z192" s="48">
        <f>IF(AND(E192&lt;&gt;'Povolené hodnoty'!$B$4,F192=12),H192+K192,"")</f>
      </c>
      <c r="AA192" s="49">
        <f>IF(AND(E192&lt;&gt;'Povolené hodnoty'!$B$4,F192=13),H192+K192,"")</f>
      </c>
    </row>
    <row r="193" spans="1:27" ht="12.75">
      <c r="A193" s="86">
        <f t="shared" si="15"/>
        <v>188</v>
      </c>
      <c r="B193" s="90"/>
      <c r="C193" s="91"/>
      <c r="D193" s="80"/>
      <c r="E193" s="81"/>
      <c r="F193" s="82"/>
      <c r="G193" s="83"/>
      <c r="H193" s="84"/>
      <c r="I193" s="49">
        <f t="shared" si="16"/>
        <v>3625</v>
      </c>
      <c r="J193" s="163"/>
      <c r="K193" s="164"/>
      <c r="L193" s="165">
        <f t="shared" si="17"/>
        <v>10882</v>
      </c>
      <c r="M193" s="50">
        <f t="shared" si="18"/>
        <v>188</v>
      </c>
      <c r="N193" s="47">
        <f>IF(AND(E193='Povolené hodnoty'!$B$4,F193=2),G193+J193,"")</f>
      </c>
      <c r="O193" s="49">
        <f>IF(AND(E193='Povolené hodnoty'!$B$4,F193=1),G193+J193,"")</f>
      </c>
      <c r="P193" s="47">
        <f>IF(AND(E193='Povolené hodnoty'!$B$4,F193=10),H193+K193,"")</f>
      </c>
      <c r="Q193" s="49">
        <f>IF(AND(E193='Povolené hodnoty'!$B$4,F193=9),H193+K193,"")</f>
      </c>
      <c r="R193" s="47">
        <f>IF(AND(E193&lt;&gt;'Povolené hodnoty'!$B$4,F193=2),G193+J193,"")</f>
      </c>
      <c r="S193" s="48">
        <f>IF(AND(E193&lt;&gt;'Povolené hodnoty'!$B$4,F193=3),G193+J193,"")</f>
      </c>
      <c r="T193" s="48">
        <f>IF(AND(E193&lt;&gt;'Povolené hodnoty'!$B$4,F193=4),G193+J193,"")</f>
      </c>
      <c r="U193" s="48">
        <f>IF(AND(E193&lt;&gt;'Povolené hodnoty'!$B$4,OR(F193="5a",F193="5b")),G193+J193,"")</f>
      </c>
      <c r="V193" s="48">
        <f>IF(AND(E193&lt;&gt;'Povolené hodnoty'!$B$4,F193=6),G193+J193,"")</f>
      </c>
      <c r="W193" s="49">
        <f>IF(AND(E193&lt;&gt;'Povolené hodnoty'!$B$4,F193=7),G193+J193,"")</f>
      </c>
      <c r="X193" s="47">
        <f>IF(AND(E193&lt;&gt;'Povolené hodnoty'!$B$4,F193=10),H193+K193,"")</f>
      </c>
      <c r="Y193" s="48">
        <f>IF(AND(E193&lt;&gt;'Povolené hodnoty'!$B$4,F193=11),H193+K193,"")</f>
      </c>
      <c r="Z193" s="48">
        <f>IF(AND(E193&lt;&gt;'Povolené hodnoty'!$B$4,F193=12),H193+K193,"")</f>
      </c>
      <c r="AA193" s="49">
        <f>IF(AND(E193&lt;&gt;'Povolené hodnoty'!$B$4,F193=13),H193+K193,"")</f>
      </c>
    </row>
    <row r="194" spans="1:27" ht="12.75">
      <c r="A194" s="86">
        <f t="shared" si="15"/>
        <v>189</v>
      </c>
      <c r="B194" s="90"/>
      <c r="C194" s="91"/>
      <c r="D194" s="80"/>
      <c r="E194" s="81"/>
      <c r="F194" s="82"/>
      <c r="G194" s="83"/>
      <c r="H194" s="84"/>
      <c r="I194" s="49">
        <f t="shared" si="16"/>
        <v>3625</v>
      </c>
      <c r="J194" s="163"/>
      <c r="K194" s="164"/>
      <c r="L194" s="165">
        <f t="shared" si="17"/>
        <v>10882</v>
      </c>
      <c r="M194" s="50">
        <f t="shared" si="18"/>
        <v>189</v>
      </c>
      <c r="N194" s="47">
        <f>IF(AND(E194='Povolené hodnoty'!$B$4,F194=2),G194+J194,"")</f>
      </c>
      <c r="O194" s="49">
        <f>IF(AND(E194='Povolené hodnoty'!$B$4,F194=1),G194+J194,"")</f>
      </c>
      <c r="P194" s="47">
        <f>IF(AND(E194='Povolené hodnoty'!$B$4,F194=10),H194+K194,"")</f>
      </c>
      <c r="Q194" s="49">
        <f>IF(AND(E194='Povolené hodnoty'!$B$4,F194=9),H194+K194,"")</f>
      </c>
      <c r="R194" s="47">
        <f>IF(AND(E194&lt;&gt;'Povolené hodnoty'!$B$4,F194=2),G194+J194,"")</f>
      </c>
      <c r="S194" s="48">
        <f>IF(AND(E194&lt;&gt;'Povolené hodnoty'!$B$4,F194=3),G194+J194,"")</f>
      </c>
      <c r="T194" s="48">
        <f>IF(AND(E194&lt;&gt;'Povolené hodnoty'!$B$4,F194=4),G194+J194,"")</f>
      </c>
      <c r="U194" s="48">
        <f>IF(AND(E194&lt;&gt;'Povolené hodnoty'!$B$4,OR(F194="5a",F194="5b")),G194+J194,"")</f>
      </c>
      <c r="V194" s="48">
        <f>IF(AND(E194&lt;&gt;'Povolené hodnoty'!$B$4,F194=6),G194+J194,"")</f>
      </c>
      <c r="W194" s="49">
        <f>IF(AND(E194&lt;&gt;'Povolené hodnoty'!$B$4,F194=7),G194+J194,"")</f>
      </c>
      <c r="X194" s="47">
        <f>IF(AND(E194&lt;&gt;'Povolené hodnoty'!$B$4,F194=10),H194+K194,"")</f>
      </c>
      <c r="Y194" s="48">
        <f>IF(AND(E194&lt;&gt;'Povolené hodnoty'!$B$4,F194=11),H194+K194,"")</f>
      </c>
      <c r="Z194" s="48">
        <f>IF(AND(E194&lt;&gt;'Povolené hodnoty'!$B$4,F194=12),H194+K194,"")</f>
      </c>
      <c r="AA194" s="49">
        <f>IF(AND(E194&lt;&gt;'Povolené hodnoty'!$B$4,F194=13),H194+K194,"")</f>
      </c>
    </row>
    <row r="195" spans="1:27" ht="12.75">
      <c r="A195" s="86">
        <f t="shared" si="15"/>
        <v>190</v>
      </c>
      <c r="B195" s="90"/>
      <c r="C195" s="91"/>
      <c r="D195" s="80"/>
      <c r="E195" s="81"/>
      <c r="F195" s="82"/>
      <c r="G195" s="83"/>
      <c r="H195" s="84"/>
      <c r="I195" s="49">
        <f t="shared" si="16"/>
        <v>3625</v>
      </c>
      <c r="J195" s="163"/>
      <c r="K195" s="164"/>
      <c r="L195" s="165">
        <f t="shared" si="17"/>
        <v>10882</v>
      </c>
      <c r="M195" s="50">
        <f t="shared" si="18"/>
        <v>190</v>
      </c>
      <c r="N195" s="47">
        <f>IF(AND(E195='Povolené hodnoty'!$B$4,F195=2),G195+J195,"")</f>
      </c>
      <c r="O195" s="49">
        <f>IF(AND(E195='Povolené hodnoty'!$B$4,F195=1),G195+J195,"")</f>
      </c>
      <c r="P195" s="47">
        <f>IF(AND(E195='Povolené hodnoty'!$B$4,F195=10),H195+K195,"")</f>
      </c>
      <c r="Q195" s="49">
        <f>IF(AND(E195='Povolené hodnoty'!$B$4,F195=9),H195+K195,"")</f>
      </c>
      <c r="R195" s="47">
        <f>IF(AND(E195&lt;&gt;'Povolené hodnoty'!$B$4,F195=2),G195+J195,"")</f>
      </c>
      <c r="S195" s="48">
        <f>IF(AND(E195&lt;&gt;'Povolené hodnoty'!$B$4,F195=3),G195+J195,"")</f>
      </c>
      <c r="T195" s="48">
        <f>IF(AND(E195&lt;&gt;'Povolené hodnoty'!$B$4,F195=4),G195+J195,"")</f>
      </c>
      <c r="U195" s="48">
        <f>IF(AND(E195&lt;&gt;'Povolené hodnoty'!$B$4,OR(F195="5a",F195="5b")),G195+J195,"")</f>
      </c>
      <c r="V195" s="48">
        <f>IF(AND(E195&lt;&gt;'Povolené hodnoty'!$B$4,F195=6),G195+J195,"")</f>
      </c>
      <c r="W195" s="49">
        <f>IF(AND(E195&lt;&gt;'Povolené hodnoty'!$B$4,F195=7),G195+J195,"")</f>
      </c>
      <c r="X195" s="47">
        <f>IF(AND(E195&lt;&gt;'Povolené hodnoty'!$B$4,F195=10),H195+K195,"")</f>
      </c>
      <c r="Y195" s="48">
        <f>IF(AND(E195&lt;&gt;'Povolené hodnoty'!$B$4,F195=11),H195+K195,"")</f>
      </c>
      <c r="Z195" s="48">
        <f>IF(AND(E195&lt;&gt;'Povolené hodnoty'!$B$4,F195=12),H195+K195,"")</f>
      </c>
      <c r="AA195" s="49">
        <f>IF(AND(E195&lt;&gt;'Povolené hodnoty'!$B$4,F195=13),H195+K195,"")</f>
      </c>
    </row>
    <row r="196" spans="1:27" ht="12.75">
      <c r="A196" s="86">
        <f t="shared" si="15"/>
        <v>191</v>
      </c>
      <c r="B196" s="90"/>
      <c r="C196" s="91"/>
      <c r="D196" s="80"/>
      <c r="E196" s="81"/>
      <c r="F196" s="82"/>
      <c r="G196" s="83"/>
      <c r="H196" s="84"/>
      <c r="I196" s="49">
        <f t="shared" si="16"/>
        <v>3625</v>
      </c>
      <c r="J196" s="163"/>
      <c r="K196" s="164"/>
      <c r="L196" s="165">
        <f t="shared" si="17"/>
        <v>10882</v>
      </c>
      <c r="M196" s="50">
        <f t="shared" si="18"/>
        <v>191</v>
      </c>
      <c r="N196" s="47">
        <f>IF(AND(E196='Povolené hodnoty'!$B$4,F196=2),G196+J196,"")</f>
      </c>
      <c r="O196" s="49">
        <f>IF(AND(E196='Povolené hodnoty'!$B$4,F196=1),G196+J196,"")</f>
      </c>
      <c r="P196" s="47">
        <f>IF(AND(E196='Povolené hodnoty'!$B$4,F196=10),H196+K196,"")</f>
      </c>
      <c r="Q196" s="49">
        <f>IF(AND(E196='Povolené hodnoty'!$B$4,F196=9),H196+K196,"")</f>
      </c>
      <c r="R196" s="47">
        <f>IF(AND(E196&lt;&gt;'Povolené hodnoty'!$B$4,F196=2),G196+J196,"")</f>
      </c>
      <c r="S196" s="48">
        <f>IF(AND(E196&lt;&gt;'Povolené hodnoty'!$B$4,F196=3),G196+J196,"")</f>
      </c>
      <c r="T196" s="48">
        <f>IF(AND(E196&lt;&gt;'Povolené hodnoty'!$B$4,F196=4),G196+J196,"")</f>
      </c>
      <c r="U196" s="48">
        <f>IF(AND(E196&lt;&gt;'Povolené hodnoty'!$B$4,OR(F196="5a",F196="5b")),G196+J196,"")</f>
      </c>
      <c r="V196" s="48">
        <f>IF(AND(E196&lt;&gt;'Povolené hodnoty'!$B$4,F196=6),G196+J196,"")</f>
      </c>
      <c r="W196" s="49">
        <f>IF(AND(E196&lt;&gt;'Povolené hodnoty'!$B$4,F196=7),G196+J196,"")</f>
      </c>
      <c r="X196" s="47">
        <f>IF(AND(E196&lt;&gt;'Povolené hodnoty'!$B$4,F196=10),H196+K196,"")</f>
      </c>
      <c r="Y196" s="48">
        <f>IF(AND(E196&lt;&gt;'Povolené hodnoty'!$B$4,F196=11),H196+K196,"")</f>
      </c>
      <c r="Z196" s="48">
        <f>IF(AND(E196&lt;&gt;'Povolené hodnoty'!$B$4,F196=12),H196+K196,"")</f>
      </c>
      <c r="AA196" s="49">
        <f>IF(AND(E196&lt;&gt;'Povolené hodnoty'!$B$4,F196=13),H196+K196,"")</f>
      </c>
    </row>
    <row r="197" spans="1:27" ht="12.75">
      <c r="A197" s="86">
        <f t="shared" si="15"/>
        <v>192</v>
      </c>
      <c r="B197" s="90"/>
      <c r="C197" s="91"/>
      <c r="D197" s="80"/>
      <c r="E197" s="81"/>
      <c r="F197" s="82"/>
      <c r="G197" s="83"/>
      <c r="H197" s="84"/>
      <c r="I197" s="49">
        <f t="shared" si="16"/>
        <v>3625</v>
      </c>
      <c r="J197" s="163"/>
      <c r="K197" s="164"/>
      <c r="L197" s="165">
        <f t="shared" si="17"/>
        <v>10882</v>
      </c>
      <c r="M197" s="50">
        <f t="shared" si="18"/>
        <v>192</v>
      </c>
      <c r="N197" s="47">
        <f>IF(AND(E197='Povolené hodnoty'!$B$4,F197=2),G197+J197,"")</f>
      </c>
      <c r="O197" s="49">
        <f>IF(AND(E197='Povolené hodnoty'!$B$4,F197=1),G197+J197,"")</f>
      </c>
      <c r="P197" s="47">
        <f>IF(AND(E197='Povolené hodnoty'!$B$4,F197=10),H197+K197,"")</f>
      </c>
      <c r="Q197" s="49">
        <f>IF(AND(E197='Povolené hodnoty'!$B$4,F197=9),H197+K197,"")</f>
      </c>
      <c r="R197" s="47">
        <f>IF(AND(E197&lt;&gt;'Povolené hodnoty'!$B$4,F197=2),G197+J197,"")</f>
      </c>
      <c r="S197" s="48">
        <f>IF(AND(E197&lt;&gt;'Povolené hodnoty'!$B$4,F197=3),G197+J197,"")</f>
      </c>
      <c r="T197" s="48">
        <f>IF(AND(E197&lt;&gt;'Povolené hodnoty'!$B$4,F197=4),G197+J197,"")</f>
      </c>
      <c r="U197" s="48">
        <f>IF(AND(E197&lt;&gt;'Povolené hodnoty'!$B$4,OR(F197="5a",F197="5b")),G197+J197,"")</f>
      </c>
      <c r="V197" s="48">
        <f>IF(AND(E197&lt;&gt;'Povolené hodnoty'!$B$4,F197=6),G197+J197,"")</f>
      </c>
      <c r="W197" s="49">
        <f>IF(AND(E197&lt;&gt;'Povolené hodnoty'!$B$4,F197=7),G197+J197,"")</f>
      </c>
      <c r="X197" s="47">
        <f>IF(AND(E197&lt;&gt;'Povolené hodnoty'!$B$4,F197=10),H197+K197,"")</f>
      </c>
      <c r="Y197" s="48">
        <f>IF(AND(E197&lt;&gt;'Povolené hodnoty'!$B$4,F197=11),H197+K197,"")</f>
      </c>
      <c r="Z197" s="48">
        <f>IF(AND(E197&lt;&gt;'Povolené hodnoty'!$B$4,F197=12),H197+K197,"")</f>
      </c>
      <c r="AA197" s="49">
        <f>IF(AND(E197&lt;&gt;'Povolené hodnoty'!$B$4,F197=13),H197+K197,"")</f>
      </c>
    </row>
    <row r="198" spans="1:27" ht="12.75">
      <c r="A198" s="86">
        <f t="shared" si="15"/>
        <v>193</v>
      </c>
      <c r="B198" s="90"/>
      <c r="C198" s="91"/>
      <c r="D198" s="80"/>
      <c r="E198" s="81"/>
      <c r="F198" s="82"/>
      <c r="G198" s="83"/>
      <c r="H198" s="84"/>
      <c r="I198" s="49">
        <f t="shared" si="16"/>
        <v>3625</v>
      </c>
      <c r="J198" s="163"/>
      <c r="K198" s="164"/>
      <c r="L198" s="165">
        <f t="shared" si="17"/>
        <v>10882</v>
      </c>
      <c r="M198" s="50">
        <f t="shared" si="18"/>
        <v>193</v>
      </c>
      <c r="N198" s="47">
        <f>IF(AND(E198='Povolené hodnoty'!$B$4,F198=2),G198+J198,"")</f>
      </c>
      <c r="O198" s="49">
        <f>IF(AND(E198='Povolené hodnoty'!$B$4,F198=1),G198+J198,"")</f>
      </c>
      <c r="P198" s="47">
        <f>IF(AND(E198='Povolené hodnoty'!$B$4,F198=10),H198+K198,"")</f>
      </c>
      <c r="Q198" s="49">
        <f>IF(AND(E198='Povolené hodnoty'!$B$4,F198=9),H198+K198,"")</f>
      </c>
      <c r="R198" s="47">
        <f>IF(AND(E198&lt;&gt;'Povolené hodnoty'!$B$4,F198=2),G198+J198,"")</f>
      </c>
      <c r="S198" s="48">
        <f>IF(AND(E198&lt;&gt;'Povolené hodnoty'!$B$4,F198=3),G198+J198,"")</f>
      </c>
      <c r="T198" s="48">
        <f>IF(AND(E198&lt;&gt;'Povolené hodnoty'!$B$4,F198=4),G198+J198,"")</f>
      </c>
      <c r="U198" s="48">
        <f>IF(AND(E198&lt;&gt;'Povolené hodnoty'!$B$4,OR(F198="5a",F198="5b")),G198+J198,"")</f>
      </c>
      <c r="V198" s="48">
        <f>IF(AND(E198&lt;&gt;'Povolené hodnoty'!$B$4,F198=6),G198+J198,"")</f>
      </c>
      <c r="W198" s="49">
        <f>IF(AND(E198&lt;&gt;'Povolené hodnoty'!$B$4,F198=7),G198+J198,"")</f>
      </c>
      <c r="X198" s="47">
        <f>IF(AND(E198&lt;&gt;'Povolené hodnoty'!$B$4,F198=10),H198+K198,"")</f>
      </c>
      <c r="Y198" s="48">
        <f>IF(AND(E198&lt;&gt;'Povolené hodnoty'!$B$4,F198=11),H198+K198,"")</f>
      </c>
      <c r="Z198" s="48">
        <f>IF(AND(E198&lt;&gt;'Povolené hodnoty'!$B$4,F198=12),H198+K198,"")</f>
      </c>
      <c r="AA198" s="49">
        <f>IF(AND(E198&lt;&gt;'Povolené hodnoty'!$B$4,F198=13),H198+K198,"")</f>
      </c>
    </row>
    <row r="199" spans="1:27" ht="12.75">
      <c r="A199" s="86">
        <f t="shared" si="15"/>
        <v>194</v>
      </c>
      <c r="B199" s="90"/>
      <c r="C199" s="91"/>
      <c r="D199" s="80"/>
      <c r="E199" s="81"/>
      <c r="F199" s="82"/>
      <c r="G199" s="83"/>
      <c r="H199" s="84"/>
      <c r="I199" s="49">
        <f t="shared" si="16"/>
        <v>3625</v>
      </c>
      <c r="J199" s="163"/>
      <c r="K199" s="164"/>
      <c r="L199" s="165">
        <f t="shared" si="17"/>
        <v>10882</v>
      </c>
      <c r="M199" s="50">
        <f t="shared" si="18"/>
        <v>194</v>
      </c>
      <c r="N199" s="47">
        <f>IF(AND(E199='Povolené hodnoty'!$B$4,F199=2),G199+J199,"")</f>
      </c>
      <c r="O199" s="49">
        <f>IF(AND(E199='Povolené hodnoty'!$B$4,F199=1),G199+J199,"")</f>
      </c>
      <c r="P199" s="47">
        <f>IF(AND(E199='Povolené hodnoty'!$B$4,F199=10),H199+K199,"")</f>
      </c>
      <c r="Q199" s="49">
        <f>IF(AND(E199='Povolené hodnoty'!$B$4,F199=9),H199+K199,"")</f>
      </c>
      <c r="R199" s="47">
        <f>IF(AND(E199&lt;&gt;'Povolené hodnoty'!$B$4,F199=2),G199+J199,"")</f>
      </c>
      <c r="S199" s="48">
        <f>IF(AND(E199&lt;&gt;'Povolené hodnoty'!$B$4,F199=3),G199+J199,"")</f>
      </c>
      <c r="T199" s="48">
        <f>IF(AND(E199&lt;&gt;'Povolené hodnoty'!$B$4,F199=4),G199+J199,"")</f>
      </c>
      <c r="U199" s="48">
        <f>IF(AND(E199&lt;&gt;'Povolené hodnoty'!$B$4,OR(F199="5a",F199="5b")),G199+J199,"")</f>
      </c>
      <c r="V199" s="48">
        <f>IF(AND(E199&lt;&gt;'Povolené hodnoty'!$B$4,F199=6),G199+J199,"")</f>
      </c>
      <c r="W199" s="49">
        <f>IF(AND(E199&lt;&gt;'Povolené hodnoty'!$B$4,F199=7),G199+J199,"")</f>
      </c>
      <c r="X199" s="47">
        <f>IF(AND(E199&lt;&gt;'Povolené hodnoty'!$B$4,F199=10),H199+K199,"")</f>
      </c>
      <c r="Y199" s="48">
        <f>IF(AND(E199&lt;&gt;'Povolené hodnoty'!$B$4,F199=11),H199+K199,"")</f>
      </c>
      <c r="Z199" s="48">
        <f>IF(AND(E199&lt;&gt;'Povolené hodnoty'!$B$4,F199=12),H199+K199,"")</f>
      </c>
      <c r="AA199" s="49">
        <f>IF(AND(E199&lt;&gt;'Povolené hodnoty'!$B$4,F199=13),H199+K199,"")</f>
      </c>
    </row>
    <row r="200" spans="1:27" ht="12.75">
      <c r="A200" s="86">
        <f t="shared" si="15"/>
        <v>195</v>
      </c>
      <c r="B200" s="90"/>
      <c r="C200" s="91"/>
      <c r="D200" s="80"/>
      <c r="E200" s="81"/>
      <c r="F200" s="82"/>
      <c r="G200" s="83"/>
      <c r="H200" s="84"/>
      <c r="I200" s="49">
        <f t="shared" si="16"/>
        <v>3625</v>
      </c>
      <c r="J200" s="163"/>
      <c r="K200" s="164"/>
      <c r="L200" s="165">
        <f t="shared" si="17"/>
        <v>10882</v>
      </c>
      <c r="M200" s="50">
        <f t="shared" si="18"/>
        <v>195</v>
      </c>
      <c r="N200" s="47">
        <f>IF(AND(E200='Povolené hodnoty'!$B$4,F200=2),G200+J200,"")</f>
      </c>
      <c r="O200" s="49">
        <f>IF(AND(E200='Povolené hodnoty'!$B$4,F200=1),G200+J200,"")</f>
      </c>
      <c r="P200" s="47">
        <f>IF(AND(E200='Povolené hodnoty'!$B$4,F200=10),H200+K200,"")</f>
      </c>
      <c r="Q200" s="49">
        <f>IF(AND(E200='Povolené hodnoty'!$B$4,F200=9),H200+K200,"")</f>
      </c>
      <c r="R200" s="47">
        <f>IF(AND(E200&lt;&gt;'Povolené hodnoty'!$B$4,F200=2),G200+J200,"")</f>
      </c>
      <c r="S200" s="48">
        <f>IF(AND(E200&lt;&gt;'Povolené hodnoty'!$B$4,F200=3),G200+J200,"")</f>
      </c>
      <c r="T200" s="48">
        <f>IF(AND(E200&lt;&gt;'Povolené hodnoty'!$B$4,F200=4),G200+J200,"")</f>
      </c>
      <c r="U200" s="48">
        <f>IF(AND(E200&lt;&gt;'Povolené hodnoty'!$B$4,OR(F200="5a",F200="5b")),G200+J200,"")</f>
      </c>
      <c r="V200" s="48">
        <f>IF(AND(E200&lt;&gt;'Povolené hodnoty'!$B$4,F200=6),G200+J200,"")</f>
      </c>
      <c r="W200" s="49">
        <f>IF(AND(E200&lt;&gt;'Povolené hodnoty'!$B$4,F200=7),G200+J200,"")</f>
      </c>
      <c r="X200" s="47">
        <f>IF(AND(E200&lt;&gt;'Povolené hodnoty'!$B$4,F200=10),H200+K200,"")</f>
      </c>
      <c r="Y200" s="48">
        <f>IF(AND(E200&lt;&gt;'Povolené hodnoty'!$B$4,F200=11),H200+K200,"")</f>
      </c>
      <c r="Z200" s="48">
        <f>IF(AND(E200&lt;&gt;'Povolené hodnoty'!$B$4,F200=12),H200+K200,"")</f>
      </c>
      <c r="AA200" s="49">
        <f>IF(AND(E200&lt;&gt;'Povolené hodnoty'!$B$4,F200=13),H200+K200,"")</f>
      </c>
    </row>
    <row r="201" spans="1:27" ht="12.75">
      <c r="A201" s="86">
        <f t="shared" si="15"/>
        <v>196</v>
      </c>
      <c r="B201" s="90"/>
      <c r="C201" s="91"/>
      <c r="D201" s="80"/>
      <c r="E201" s="81"/>
      <c r="F201" s="82"/>
      <c r="G201" s="83"/>
      <c r="H201" s="84"/>
      <c r="I201" s="49">
        <f t="shared" si="16"/>
        <v>3625</v>
      </c>
      <c r="J201" s="163"/>
      <c r="K201" s="164"/>
      <c r="L201" s="165">
        <f t="shared" si="17"/>
        <v>10882</v>
      </c>
      <c r="M201" s="50">
        <f t="shared" si="18"/>
        <v>196</v>
      </c>
      <c r="N201" s="47">
        <f>IF(AND(E201='Povolené hodnoty'!$B$4,F201=2),G201+J201,"")</f>
      </c>
      <c r="O201" s="49">
        <f>IF(AND(E201='Povolené hodnoty'!$B$4,F201=1),G201+J201,"")</f>
      </c>
      <c r="P201" s="47">
        <f>IF(AND(E201='Povolené hodnoty'!$B$4,F201=10),H201+K201,"")</f>
      </c>
      <c r="Q201" s="49">
        <f>IF(AND(E201='Povolené hodnoty'!$B$4,F201=9),H201+K201,"")</f>
      </c>
      <c r="R201" s="47">
        <f>IF(AND(E201&lt;&gt;'Povolené hodnoty'!$B$4,F201=2),G201+J201,"")</f>
      </c>
      <c r="S201" s="48">
        <f>IF(AND(E201&lt;&gt;'Povolené hodnoty'!$B$4,F201=3),G201+J201,"")</f>
      </c>
      <c r="T201" s="48">
        <f>IF(AND(E201&lt;&gt;'Povolené hodnoty'!$B$4,F201=4),G201+J201,"")</f>
      </c>
      <c r="U201" s="48">
        <f>IF(AND(E201&lt;&gt;'Povolené hodnoty'!$B$4,OR(F201="5a",F201="5b")),G201+J201,"")</f>
      </c>
      <c r="V201" s="48">
        <f>IF(AND(E201&lt;&gt;'Povolené hodnoty'!$B$4,F201=6),G201+J201,"")</f>
      </c>
      <c r="W201" s="49">
        <f>IF(AND(E201&lt;&gt;'Povolené hodnoty'!$B$4,F201=7),G201+J201,"")</f>
      </c>
      <c r="X201" s="47">
        <f>IF(AND(E201&lt;&gt;'Povolené hodnoty'!$B$4,F201=10),H201+K201,"")</f>
      </c>
      <c r="Y201" s="48">
        <f>IF(AND(E201&lt;&gt;'Povolené hodnoty'!$B$4,F201=11),H201+K201,"")</f>
      </c>
      <c r="Z201" s="48">
        <f>IF(AND(E201&lt;&gt;'Povolené hodnoty'!$B$4,F201=12),H201+K201,"")</f>
      </c>
      <c r="AA201" s="49">
        <f>IF(AND(E201&lt;&gt;'Povolené hodnoty'!$B$4,F201=13),H201+K201,"")</f>
      </c>
    </row>
    <row r="202" spans="1:27" ht="12.75">
      <c r="A202" s="86">
        <f t="shared" si="15"/>
        <v>197</v>
      </c>
      <c r="B202" s="90"/>
      <c r="C202" s="91"/>
      <c r="D202" s="80"/>
      <c r="E202" s="81"/>
      <c r="F202" s="82"/>
      <c r="G202" s="83"/>
      <c r="H202" s="84"/>
      <c r="I202" s="49">
        <f t="shared" si="16"/>
        <v>3625</v>
      </c>
      <c r="J202" s="163"/>
      <c r="K202" s="164"/>
      <c r="L202" s="165">
        <f t="shared" si="17"/>
        <v>10882</v>
      </c>
      <c r="M202" s="50">
        <f t="shared" si="18"/>
        <v>197</v>
      </c>
      <c r="N202" s="47">
        <f>IF(AND(E202='Povolené hodnoty'!$B$4,F202=2),G202+J202,"")</f>
      </c>
      <c r="O202" s="49">
        <f>IF(AND(E202='Povolené hodnoty'!$B$4,F202=1),G202+J202,"")</f>
      </c>
      <c r="P202" s="47">
        <f>IF(AND(E202='Povolené hodnoty'!$B$4,F202=10),H202+K202,"")</f>
      </c>
      <c r="Q202" s="49">
        <f>IF(AND(E202='Povolené hodnoty'!$B$4,F202=9),H202+K202,"")</f>
      </c>
      <c r="R202" s="47">
        <f>IF(AND(E202&lt;&gt;'Povolené hodnoty'!$B$4,F202=2),G202+J202,"")</f>
      </c>
      <c r="S202" s="48">
        <f>IF(AND(E202&lt;&gt;'Povolené hodnoty'!$B$4,F202=3),G202+J202,"")</f>
      </c>
      <c r="T202" s="48">
        <f>IF(AND(E202&lt;&gt;'Povolené hodnoty'!$B$4,F202=4),G202+J202,"")</f>
      </c>
      <c r="U202" s="48">
        <f>IF(AND(E202&lt;&gt;'Povolené hodnoty'!$B$4,OR(F202="5a",F202="5b")),G202+J202,"")</f>
      </c>
      <c r="V202" s="48">
        <f>IF(AND(E202&lt;&gt;'Povolené hodnoty'!$B$4,F202=6),G202+J202,"")</f>
      </c>
      <c r="W202" s="49">
        <f>IF(AND(E202&lt;&gt;'Povolené hodnoty'!$B$4,F202=7),G202+J202,"")</f>
      </c>
      <c r="X202" s="47">
        <f>IF(AND(E202&lt;&gt;'Povolené hodnoty'!$B$4,F202=10),H202+K202,"")</f>
      </c>
      <c r="Y202" s="48">
        <f>IF(AND(E202&lt;&gt;'Povolené hodnoty'!$B$4,F202=11),H202+K202,"")</f>
      </c>
      <c r="Z202" s="48">
        <f>IF(AND(E202&lt;&gt;'Povolené hodnoty'!$B$4,F202=12),H202+K202,"")</f>
      </c>
      <c r="AA202" s="49">
        <f>IF(AND(E202&lt;&gt;'Povolené hodnoty'!$B$4,F202=13),H202+K202,"")</f>
      </c>
    </row>
    <row r="203" spans="1:27" ht="12.75">
      <c r="A203" s="86">
        <f t="shared" si="15"/>
        <v>198</v>
      </c>
      <c r="B203" s="90"/>
      <c r="C203" s="91"/>
      <c r="D203" s="80"/>
      <c r="E203" s="81"/>
      <c r="F203" s="82"/>
      <c r="G203" s="83"/>
      <c r="H203" s="84"/>
      <c r="I203" s="49">
        <f t="shared" si="16"/>
        <v>3625</v>
      </c>
      <c r="J203" s="163"/>
      <c r="K203" s="164"/>
      <c r="L203" s="165">
        <f t="shared" si="17"/>
        <v>10882</v>
      </c>
      <c r="M203" s="50">
        <f t="shared" si="18"/>
        <v>198</v>
      </c>
      <c r="N203" s="47">
        <f>IF(AND(E203='Povolené hodnoty'!$B$4,F203=2),G203+J203,"")</f>
      </c>
      <c r="O203" s="49">
        <f>IF(AND(E203='Povolené hodnoty'!$B$4,F203=1),G203+J203,"")</f>
      </c>
      <c r="P203" s="47">
        <f>IF(AND(E203='Povolené hodnoty'!$B$4,F203=10),H203+K203,"")</f>
      </c>
      <c r="Q203" s="49">
        <f>IF(AND(E203='Povolené hodnoty'!$B$4,F203=9),H203+K203,"")</f>
      </c>
      <c r="R203" s="47">
        <f>IF(AND(E203&lt;&gt;'Povolené hodnoty'!$B$4,F203=2),G203+J203,"")</f>
      </c>
      <c r="S203" s="48">
        <f>IF(AND(E203&lt;&gt;'Povolené hodnoty'!$B$4,F203=3),G203+J203,"")</f>
      </c>
      <c r="T203" s="48">
        <f>IF(AND(E203&lt;&gt;'Povolené hodnoty'!$B$4,F203=4),G203+J203,"")</f>
      </c>
      <c r="U203" s="48">
        <f>IF(AND(E203&lt;&gt;'Povolené hodnoty'!$B$4,OR(F203="5a",F203="5b")),G203+J203,"")</f>
      </c>
      <c r="V203" s="48">
        <f>IF(AND(E203&lt;&gt;'Povolené hodnoty'!$B$4,F203=6),G203+J203,"")</f>
      </c>
      <c r="W203" s="49">
        <f>IF(AND(E203&lt;&gt;'Povolené hodnoty'!$B$4,F203=7),G203+J203,"")</f>
      </c>
      <c r="X203" s="47">
        <f>IF(AND(E203&lt;&gt;'Povolené hodnoty'!$B$4,F203=10),H203+K203,"")</f>
      </c>
      <c r="Y203" s="48">
        <f>IF(AND(E203&lt;&gt;'Povolené hodnoty'!$B$4,F203=11),H203+K203,"")</f>
      </c>
      <c r="Z203" s="48">
        <f>IF(AND(E203&lt;&gt;'Povolené hodnoty'!$B$4,F203=12),H203+K203,"")</f>
      </c>
      <c r="AA203" s="49">
        <f>IF(AND(E203&lt;&gt;'Povolené hodnoty'!$B$4,F203=13),H203+K203,"")</f>
      </c>
    </row>
    <row r="204" spans="1:27" ht="12.75">
      <c r="A204" s="86">
        <f t="shared" si="15"/>
        <v>199</v>
      </c>
      <c r="B204" s="90"/>
      <c r="C204" s="91"/>
      <c r="D204" s="80"/>
      <c r="E204" s="81"/>
      <c r="F204" s="82"/>
      <c r="G204" s="83"/>
      <c r="H204" s="84"/>
      <c r="I204" s="49">
        <f t="shared" si="16"/>
        <v>3625</v>
      </c>
      <c r="J204" s="163"/>
      <c r="K204" s="164"/>
      <c r="L204" s="165">
        <f t="shared" si="17"/>
        <v>10882</v>
      </c>
      <c r="M204" s="50">
        <f t="shared" si="18"/>
        <v>199</v>
      </c>
      <c r="N204" s="47">
        <f>IF(AND(E204='Povolené hodnoty'!$B$4,F204=2),G204+J204,"")</f>
      </c>
      <c r="O204" s="49">
        <f>IF(AND(E204='Povolené hodnoty'!$B$4,F204=1),G204+J204,"")</f>
      </c>
      <c r="P204" s="47">
        <f>IF(AND(E204='Povolené hodnoty'!$B$4,F204=10),H204+K204,"")</f>
      </c>
      <c r="Q204" s="49">
        <f>IF(AND(E204='Povolené hodnoty'!$B$4,F204=9),H204+K204,"")</f>
      </c>
      <c r="R204" s="47">
        <f>IF(AND(E204&lt;&gt;'Povolené hodnoty'!$B$4,F204=2),G204+J204,"")</f>
      </c>
      <c r="S204" s="48">
        <f>IF(AND(E204&lt;&gt;'Povolené hodnoty'!$B$4,F204=3),G204+J204,"")</f>
      </c>
      <c r="T204" s="48">
        <f>IF(AND(E204&lt;&gt;'Povolené hodnoty'!$B$4,F204=4),G204+J204,"")</f>
      </c>
      <c r="U204" s="48">
        <f>IF(AND(E204&lt;&gt;'Povolené hodnoty'!$B$4,OR(F204="5a",F204="5b")),G204+J204,"")</f>
      </c>
      <c r="V204" s="48">
        <f>IF(AND(E204&lt;&gt;'Povolené hodnoty'!$B$4,F204=6),G204+J204,"")</f>
      </c>
      <c r="W204" s="49">
        <f>IF(AND(E204&lt;&gt;'Povolené hodnoty'!$B$4,F204=7),G204+J204,"")</f>
      </c>
      <c r="X204" s="47">
        <f>IF(AND(E204&lt;&gt;'Povolené hodnoty'!$B$4,F204=10),H204+K204,"")</f>
      </c>
      <c r="Y204" s="48">
        <f>IF(AND(E204&lt;&gt;'Povolené hodnoty'!$B$4,F204=11),H204+K204,"")</f>
      </c>
      <c r="Z204" s="48">
        <f>IF(AND(E204&lt;&gt;'Povolené hodnoty'!$B$4,F204=12),H204+K204,"")</f>
      </c>
      <c r="AA204" s="49">
        <f>IF(AND(E204&lt;&gt;'Povolené hodnoty'!$B$4,F204=13),H204+K204,"")</f>
      </c>
    </row>
    <row r="205" spans="1:27" ht="12.75">
      <c r="A205" s="86">
        <f t="shared" si="15"/>
        <v>200</v>
      </c>
      <c r="B205" s="90"/>
      <c r="C205" s="91"/>
      <c r="D205" s="80"/>
      <c r="E205" s="81"/>
      <c r="F205" s="82"/>
      <c r="G205" s="83"/>
      <c r="H205" s="84"/>
      <c r="I205" s="49">
        <f t="shared" si="16"/>
        <v>3625</v>
      </c>
      <c r="J205" s="163"/>
      <c r="K205" s="164"/>
      <c r="L205" s="165">
        <f t="shared" si="17"/>
        <v>10882</v>
      </c>
      <c r="M205" s="50">
        <f t="shared" si="18"/>
        <v>200</v>
      </c>
      <c r="N205" s="47">
        <f>IF(AND(E205='Povolené hodnoty'!$B$4,F205=2),G205+J205,"")</f>
      </c>
      <c r="O205" s="49">
        <f>IF(AND(E205='Povolené hodnoty'!$B$4,F205=1),G205+J205,"")</f>
      </c>
      <c r="P205" s="47">
        <f>IF(AND(E205='Povolené hodnoty'!$B$4,F205=10),H205+K205,"")</f>
      </c>
      <c r="Q205" s="49">
        <f>IF(AND(E205='Povolené hodnoty'!$B$4,F205=9),H205+K205,"")</f>
      </c>
      <c r="R205" s="47">
        <f>IF(AND(E205&lt;&gt;'Povolené hodnoty'!$B$4,F205=2),G205+J205,"")</f>
      </c>
      <c r="S205" s="48">
        <f>IF(AND(E205&lt;&gt;'Povolené hodnoty'!$B$4,F205=3),G205+J205,"")</f>
      </c>
      <c r="T205" s="48">
        <f>IF(AND(E205&lt;&gt;'Povolené hodnoty'!$B$4,F205=4),G205+J205,"")</f>
      </c>
      <c r="U205" s="48">
        <f>IF(AND(E205&lt;&gt;'Povolené hodnoty'!$B$4,OR(F205="5a",F205="5b")),G205+J205,"")</f>
      </c>
      <c r="V205" s="48">
        <f>IF(AND(E205&lt;&gt;'Povolené hodnoty'!$B$4,F205=6),G205+J205,"")</f>
      </c>
      <c r="W205" s="49">
        <f>IF(AND(E205&lt;&gt;'Povolené hodnoty'!$B$4,F205=7),G205+J205,"")</f>
      </c>
      <c r="X205" s="47">
        <f>IF(AND(E205&lt;&gt;'Povolené hodnoty'!$B$4,F205=10),H205+K205,"")</f>
      </c>
      <c r="Y205" s="48">
        <f>IF(AND(E205&lt;&gt;'Povolené hodnoty'!$B$4,F205=11),H205+K205,"")</f>
      </c>
      <c r="Z205" s="48">
        <f>IF(AND(E205&lt;&gt;'Povolené hodnoty'!$B$4,F205=12),H205+K205,"")</f>
      </c>
      <c r="AA205" s="49">
        <f>IF(AND(E205&lt;&gt;'Povolené hodnoty'!$B$4,F205=13),H205+K205,"")</f>
      </c>
    </row>
    <row r="206" spans="1:27" ht="12.75">
      <c r="A206" s="86">
        <f t="shared" si="15"/>
        <v>201</v>
      </c>
      <c r="B206" s="90"/>
      <c r="C206" s="91"/>
      <c r="D206" s="80"/>
      <c r="E206" s="81"/>
      <c r="F206" s="82"/>
      <c r="G206" s="83"/>
      <c r="H206" s="84"/>
      <c r="I206" s="49">
        <f t="shared" si="16"/>
        <v>3625</v>
      </c>
      <c r="J206" s="163"/>
      <c r="K206" s="164"/>
      <c r="L206" s="165">
        <f t="shared" si="17"/>
        <v>10882</v>
      </c>
      <c r="M206" s="50">
        <f t="shared" si="18"/>
        <v>201</v>
      </c>
      <c r="N206" s="47">
        <f>IF(AND(E206='Povolené hodnoty'!$B$4,F206=2),G206+J206,"")</f>
      </c>
      <c r="O206" s="49">
        <f>IF(AND(E206='Povolené hodnoty'!$B$4,F206=1),G206+J206,"")</f>
      </c>
      <c r="P206" s="47">
        <f>IF(AND(E206='Povolené hodnoty'!$B$4,F206=10),H206+K206,"")</f>
      </c>
      <c r="Q206" s="49">
        <f>IF(AND(E206='Povolené hodnoty'!$B$4,F206=9),H206+K206,"")</f>
      </c>
      <c r="R206" s="47">
        <f>IF(AND(E206&lt;&gt;'Povolené hodnoty'!$B$4,F206=2),G206+J206,"")</f>
      </c>
      <c r="S206" s="48">
        <f>IF(AND(E206&lt;&gt;'Povolené hodnoty'!$B$4,F206=3),G206+J206,"")</f>
      </c>
      <c r="T206" s="48">
        <f>IF(AND(E206&lt;&gt;'Povolené hodnoty'!$B$4,F206=4),G206+J206,"")</f>
      </c>
      <c r="U206" s="48">
        <f>IF(AND(E206&lt;&gt;'Povolené hodnoty'!$B$4,OR(F206="5a",F206="5b")),G206+J206,"")</f>
      </c>
      <c r="V206" s="48">
        <f>IF(AND(E206&lt;&gt;'Povolené hodnoty'!$B$4,F206=6),G206+J206,"")</f>
      </c>
      <c r="W206" s="49">
        <f>IF(AND(E206&lt;&gt;'Povolené hodnoty'!$B$4,F206=7),G206+J206,"")</f>
      </c>
      <c r="X206" s="47">
        <f>IF(AND(E206&lt;&gt;'Povolené hodnoty'!$B$4,F206=10),H206+K206,"")</f>
      </c>
      <c r="Y206" s="48">
        <f>IF(AND(E206&lt;&gt;'Povolené hodnoty'!$B$4,F206=11),H206+K206,"")</f>
      </c>
      <c r="Z206" s="48">
        <f>IF(AND(E206&lt;&gt;'Povolené hodnoty'!$B$4,F206=12),H206+K206,"")</f>
      </c>
      <c r="AA206" s="49">
        <f>IF(AND(E206&lt;&gt;'Povolené hodnoty'!$B$4,F206=13),H206+K206,"")</f>
      </c>
    </row>
    <row r="207" spans="1:27" ht="12.75">
      <c r="A207" s="86">
        <f t="shared" si="15"/>
        <v>202</v>
      </c>
      <c r="B207" s="90"/>
      <c r="C207" s="91"/>
      <c r="D207" s="80"/>
      <c r="E207" s="81"/>
      <c r="F207" s="82"/>
      <c r="G207" s="83"/>
      <c r="H207" s="84"/>
      <c r="I207" s="49">
        <f t="shared" si="16"/>
        <v>3625</v>
      </c>
      <c r="J207" s="163"/>
      <c r="K207" s="164"/>
      <c r="L207" s="165">
        <f t="shared" si="17"/>
        <v>10882</v>
      </c>
      <c r="M207" s="50">
        <f t="shared" si="18"/>
        <v>202</v>
      </c>
      <c r="N207" s="47">
        <f>IF(AND(E207='Povolené hodnoty'!$B$4,F207=2),G207+J207,"")</f>
      </c>
      <c r="O207" s="49">
        <f>IF(AND(E207='Povolené hodnoty'!$B$4,F207=1),G207+J207,"")</f>
      </c>
      <c r="P207" s="47">
        <f>IF(AND(E207='Povolené hodnoty'!$B$4,F207=10),H207+K207,"")</f>
      </c>
      <c r="Q207" s="49">
        <f>IF(AND(E207='Povolené hodnoty'!$B$4,F207=9),H207+K207,"")</f>
      </c>
      <c r="R207" s="47">
        <f>IF(AND(E207&lt;&gt;'Povolené hodnoty'!$B$4,F207=2),G207+J207,"")</f>
      </c>
      <c r="S207" s="48">
        <f>IF(AND(E207&lt;&gt;'Povolené hodnoty'!$B$4,F207=3),G207+J207,"")</f>
      </c>
      <c r="T207" s="48">
        <f>IF(AND(E207&lt;&gt;'Povolené hodnoty'!$B$4,F207=4),G207+J207,"")</f>
      </c>
      <c r="U207" s="48">
        <f>IF(AND(E207&lt;&gt;'Povolené hodnoty'!$B$4,OR(F207="5a",F207="5b")),G207+J207,"")</f>
      </c>
      <c r="V207" s="48">
        <f>IF(AND(E207&lt;&gt;'Povolené hodnoty'!$B$4,F207=6),G207+J207,"")</f>
      </c>
      <c r="W207" s="49">
        <f>IF(AND(E207&lt;&gt;'Povolené hodnoty'!$B$4,F207=7),G207+J207,"")</f>
      </c>
      <c r="X207" s="47">
        <f>IF(AND(E207&lt;&gt;'Povolené hodnoty'!$B$4,F207=10),H207+K207,"")</f>
      </c>
      <c r="Y207" s="48">
        <f>IF(AND(E207&lt;&gt;'Povolené hodnoty'!$B$4,F207=11),H207+K207,"")</f>
      </c>
      <c r="Z207" s="48">
        <f>IF(AND(E207&lt;&gt;'Povolené hodnoty'!$B$4,F207=12),H207+K207,"")</f>
      </c>
      <c r="AA207" s="49">
        <f>IF(AND(E207&lt;&gt;'Povolené hodnoty'!$B$4,F207=13),H207+K207,"")</f>
      </c>
    </row>
    <row r="208" spans="1:27" ht="12.75">
      <c r="A208" s="86">
        <f t="shared" si="15"/>
        <v>203</v>
      </c>
      <c r="B208" s="90"/>
      <c r="C208" s="91"/>
      <c r="D208" s="80"/>
      <c r="E208" s="81"/>
      <c r="F208" s="82"/>
      <c r="G208" s="83"/>
      <c r="H208" s="84"/>
      <c r="I208" s="49">
        <f t="shared" si="16"/>
        <v>3625</v>
      </c>
      <c r="J208" s="163"/>
      <c r="K208" s="164"/>
      <c r="L208" s="165">
        <f t="shared" si="17"/>
        <v>10882</v>
      </c>
      <c r="M208" s="50">
        <f t="shared" si="18"/>
        <v>203</v>
      </c>
      <c r="N208" s="47">
        <f>IF(AND(E208='Povolené hodnoty'!$B$4,F208=2),G208+J208,"")</f>
      </c>
      <c r="O208" s="49">
        <f>IF(AND(E208='Povolené hodnoty'!$B$4,F208=1),G208+J208,"")</f>
      </c>
      <c r="P208" s="47">
        <f>IF(AND(E208='Povolené hodnoty'!$B$4,F208=10),H208+K208,"")</f>
      </c>
      <c r="Q208" s="49">
        <f>IF(AND(E208='Povolené hodnoty'!$B$4,F208=9),H208+K208,"")</f>
      </c>
      <c r="R208" s="47">
        <f>IF(AND(E208&lt;&gt;'Povolené hodnoty'!$B$4,F208=2),G208+J208,"")</f>
      </c>
      <c r="S208" s="48">
        <f>IF(AND(E208&lt;&gt;'Povolené hodnoty'!$B$4,F208=3),G208+J208,"")</f>
      </c>
      <c r="T208" s="48">
        <f>IF(AND(E208&lt;&gt;'Povolené hodnoty'!$B$4,F208=4),G208+J208,"")</f>
      </c>
      <c r="U208" s="48">
        <f>IF(AND(E208&lt;&gt;'Povolené hodnoty'!$B$4,OR(F208="5a",F208="5b")),G208+J208,"")</f>
      </c>
      <c r="V208" s="48">
        <f>IF(AND(E208&lt;&gt;'Povolené hodnoty'!$B$4,F208=6),G208+J208,"")</f>
      </c>
      <c r="W208" s="49">
        <f>IF(AND(E208&lt;&gt;'Povolené hodnoty'!$B$4,F208=7),G208+J208,"")</f>
      </c>
      <c r="X208" s="47">
        <f>IF(AND(E208&lt;&gt;'Povolené hodnoty'!$B$4,F208=10),H208+K208,"")</f>
      </c>
      <c r="Y208" s="48">
        <f>IF(AND(E208&lt;&gt;'Povolené hodnoty'!$B$4,F208=11),H208+K208,"")</f>
      </c>
      <c r="Z208" s="48">
        <f>IF(AND(E208&lt;&gt;'Povolené hodnoty'!$B$4,F208=12),H208+K208,"")</f>
      </c>
      <c r="AA208" s="49">
        <f>IF(AND(E208&lt;&gt;'Povolené hodnoty'!$B$4,F208=13),H208+K208,"")</f>
      </c>
    </row>
    <row r="209" spans="1:27" ht="12.75">
      <c r="A209" s="86">
        <f t="shared" si="15"/>
        <v>204</v>
      </c>
      <c r="B209" s="90"/>
      <c r="C209" s="91"/>
      <c r="D209" s="80"/>
      <c r="E209" s="81"/>
      <c r="F209" s="82"/>
      <c r="G209" s="83"/>
      <c r="H209" s="84"/>
      <c r="I209" s="49">
        <f t="shared" si="16"/>
        <v>3625</v>
      </c>
      <c r="J209" s="163"/>
      <c r="K209" s="164"/>
      <c r="L209" s="165">
        <f t="shared" si="17"/>
        <v>10882</v>
      </c>
      <c r="M209" s="50">
        <f t="shared" si="18"/>
        <v>204</v>
      </c>
      <c r="N209" s="47">
        <f>IF(AND(E209='Povolené hodnoty'!$B$4,F209=2),G209+J209,"")</f>
      </c>
      <c r="O209" s="49">
        <f>IF(AND(E209='Povolené hodnoty'!$B$4,F209=1),G209+J209,"")</f>
      </c>
      <c r="P209" s="47">
        <f>IF(AND(E209='Povolené hodnoty'!$B$4,F209=10),H209+K209,"")</f>
      </c>
      <c r="Q209" s="49">
        <f>IF(AND(E209='Povolené hodnoty'!$B$4,F209=9),H209+K209,"")</f>
      </c>
      <c r="R209" s="47">
        <f>IF(AND(E209&lt;&gt;'Povolené hodnoty'!$B$4,F209=2),G209+J209,"")</f>
      </c>
      <c r="S209" s="48">
        <f>IF(AND(E209&lt;&gt;'Povolené hodnoty'!$B$4,F209=3),G209+J209,"")</f>
      </c>
      <c r="T209" s="48">
        <f>IF(AND(E209&lt;&gt;'Povolené hodnoty'!$B$4,F209=4),G209+J209,"")</f>
      </c>
      <c r="U209" s="48">
        <f>IF(AND(E209&lt;&gt;'Povolené hodnoty'!$B$4,OR(F209="5a",F209="5b")),G209+J209,"")</f>
      </c>
      <c r="V209" s="48">
        <f>IF(AND(E209&lt;&gt;'Povolené hodnoty'!$B$4,F209=6),G209+J209,"")</f>
      </c>
      <c r="W209" s="49">
        <f>IF(AND(E209&lt;&gt;'Povolené hodnoty'!$B$4,F209=7),G209+J209,"")</f>
      </c>
      <c r="X209" s="47">
        <f>IF(AND(E209&lt;&gt;'Povolené hodnoty'!$B$4,F209=10),H209+K209,"")</f>
      </c>
      <c r="Y209" s="48">
        <f>IF(AND(E209&lt;&gt;'Povolené hodnoty'!$B$4,F209=11),H209+K209,"")</f>
      </c>
      <c r="Z209" s="48">
        <f>IF(AND(E209&lt;&gt;'Povolené hodnoty'!$B$4,F209=12),H209+K209,"")</f>
      </c>
      <c r="AA209" s="49">
        <f>IF(AND(E209&lt;&gt;'Povolené hodnoty'!$B$4,F209=13),H209+K209,"")</f>
      </c>
    </row>
    <row r="210" spans="1:27" ht="12.75">
      <c r="A210" s="86">
        <f t="shared" si="15"/>
        <v>205</v>
      </c>
      <c r="B210" s="90"/>
      <c r="C210" s="91"/>
      <c r="D210" s="80"/>
      <c r="E210" s="81"/>
      <c r="F210" s="82"/>
      <c r="G210" s="83"/>
      <c r="H210" s="84"/>
      <c r="I210" s="49">
        <f t="shared" si="16"/>
        <v>3625</v>
      </c>
      <c r="J210" s="163"/>
      <c r="K210" s="164"/>
      <c r="L210" s="165">
        <f t="shared" si="17"/>
        <v>10882</v>
      </c>
      <c r="M210" s="50">
        <f t="shared" si="18"/>
        <v>205</v>
      </c>
      <c r="N210" s="47">
        <f>IF(AND(E210='Povolené hodnoty'!$B$4,F210=2),G210+J210,"")</f>
      </c>
      <c r="O210" s="49">
        <f>IF(AND(E210='Povolené hodnoty'!$B$4,F210=1),G210+J210,"")</f>
      </c>
      <c r="P210" s="47">
        <f>IF(AND(E210='Povolené hodnoty'!$B$4,F210=10),H210+K210,"")</f>
      </c>
      <c r="Q210" s="49">
        <f>IF(AND(E210='Povolené hodnoty'!$B$4,F210=9),H210+K210,"")</f>
      </c>
      <c r="R210" s="47">
        <f>IF(AND(E210&lt;&gt;'Povolené hodnoty'!$B$4,F210=2),G210+J210,"")</f>
      </c>
      <c r="S210" s="48">
        <f>IF(AND(E210&lt;&gt;'Povolené hodnoty'!$B$4,F210=3),G210+J210,"")</f>
      </c>
      <c r="T210" s="48">
        <f>IF(AND(E210&lt;&gt;'Povolené hodnoty'!$B$4,F210=4),G210+J210,"")</f>
      </c>
      <c r="U210" s="48">
        <f>IF(AND(E210&lt;&gt;'Povolené hodnoty'!$B$4,OR(F210="5a",F210="5b")),G210+J210,"")</f>
      </c>
      <c r="V210" s="48">
        <f>IF(AND(E210&lt;&gt;'Povolené hodnoty'!$B$4,F210=6),G210+J210,"")</f>
      </c>
      <c r="W210" s="49">
        <f>IF(AND(E210&lt;&gt;'Povolené hodnoty'!$B$4,F210=7),G210+J210,"")</f>
      </c>
      <c r="X210" s="47">
        <f>IF(AND(E210&lt;&gt;'Povolené hodnoty'!$B$4,F210=10),H210+K210,"")</f>
      </c>
      <c r="Y210" s="48">
        <f>IF(AND(E210&lt;&gt;'Povolené hodnoty'!$B$4,F210=11),H210+K210,"")</f>
      </c>
      <c r="Z210" s="48">
        <f>IF(AND(E210&lt;&gt;'Povolené hodnoty'!$B$4,F210=12),H210+K210,"")</f>
      </c>
      <c r="AA210" s="49">
        <f>IF(AND(E210&lt;&gt;'Povolené hodnoty'!$B$4,F210=13),H210+K210,"")</f>
      </c>
    </row>
    <row r="211" spans="1:27" ht="12.75">
      <c r="A211" s="86">
        <f t="shared" si="15"/>
        <v>206</v>
      </c>
      <c r="B211" s="90"/>
      <c r="C211" s="91"/>
      <c r="D211" s="80"/>
      <c r="E211" s="81"/>
      <c r="F211" s="82"/>
      <c r="G211" s="83"/>
      <c r="H211" s="84"/>
      <c r="I211" s="49">
        <f t="shared" si="16"/>
        <v>3625</v>
      </c>
      <c r="J211" s="163"/>
      <c r="K211" s="164"/>
      <c r="L211" s="165">
        <f t="shared" si="17"/>
        <v>10882</v>
      </c>
      <c r="M211" s="50">
        <f t="shared" si="18"/>
        <v>206</v>
      </c>
      <c r="N211" s="47">
        <f>IF(AND(E211='Povolené hodnoty'!$B$4,F211=2),G211+J211,"")</f>
      </c>
      <c r="O211" s="49">
        <f>IF(AND(E211='Povolené hodnoty'!$B$4,F211=1),G211+J211,"")</f>
      </c>
      <c r="P211" s="47">
        <f>IF(AND(E211='Povolené hodnoty'!$B$4,F211=10),H211+K211,"")</f>
      </c>
      <c r="Q211" s="49">
        <f>IF(AND(E211='Povolené hodnoty'!$B$4,F211=9),H211+K211,"")</f>
      </c>
      <c r="R211" s="47">
        <f>IF(AND(E211&lt;&gt;'Povolené hodnoty'!$B$4,F211=2),G211+J211,"")</f>
      </c>
      <c r="S211" s="48">
        <f>IF(AND(E211&lt;&gt;'Povolené hodnoty'!$B$4,F211=3),G211+J211,"")</f>
      </c>
      <c r="T211" s="48">
        <f>IF(AND(E211&lt;&gt;'Povolené hodnoty'!$B$4,F211=4),G211+J211,"")</f>
      </c>
      <c r="U211" s="48">
        <f>IF(AND(E211&lt;&gt;'Povolené hodnoty'!$B$4,OR(F211="5a",F211="5b")),G211+J211,"")</f>
      </c>
      <c r="V211" s="48">
        <f>IF(AND(E211&lt;&gt;'Povolené hodnoty'!$B$4,F211=6),G211+J211,"")</f>
      </c>
      <c r="W211" s="49">
        <f>IF(AND(E211&lt;&gt;'Povolené hodnoty'!$B$4,F211=7),G211+J211,"")</f>
      </c>
      <c r="X211" s="47">
        <f>IF(AND(E211&lt;&gt;'Povolené hodnoty'!$B$4,F211=10),H211+K211,"")</f>
      </c>
      <c r="Y211" s="48">
        <f>IF(AND(E211&lt;&gt;'Povolené hodnoty'!$B$4,F211=11),H211+K211,"")</f>
      </c>
      <c r="Z211" s="48">
        <f>IF(AND(E211&lt;&gt;'Povolené hodnoty'!$B$4,F211=12),H211+K211,"")</f>
      </c>
      <c r="AA211" s="49">
        <f>IF(AND(E211&lt;&gt;'Povolené hodnoty'!$B$4,F211=13),H211+K211,"")</f>
      </c>
    </row>
    <row r="212" spans="1:27" ht="12.75">
      <c r="A212" s="86">
        <f t="shared" si="15"/>
        <v>207</v>
      </c>
      <c r="B212" s="90"/>
      <c r="C212" s="91"/>
      <c r="D212" s="80"/>
      <c r="E212" s="81"/>
      <c r="F212" s="82"/>
      <c r="G212" s="83"/>
      <c r="H212" s="84"/>
      <c r="I212" s="49">
        <f t="shared" si="16"/>
        <v>3625</v>
      </c>
      <c r="J212" s="163"/>
      <c r="K212" s="164"/>
      <c r="L212" s="165">
        <f t="shared" si="17"/>
        <v>10882</v>
      </c>
      <c r="M212" s="50">
        <f t="shared" si="18"/>
        <v>207</v>
      </c>
      <c r="N212" s="47">
        <f>IF(AND(E212='Povolené hodnoty'!$B$4,F212=2),G212+J212,"")</f>
      </c>
      <c r="O212" s="49">
        <f>IF(AND(E212='Povolené hodnoty'!$B$4,F212=1),G212+J212,"")</f>
      </c>
      <c r="P212" s="47">
        <f>IF(AND(E212='Povolené hodnoty'!$B$4,F212=10),H212+K212,"")</f>
      </c>
      <c r="Q212" s="49">
        <f>IF(AND(E212='Povolené hodnoty'!$B$4,F212=9),H212+K212,"")</f>
      </c>
      <c r="R212" s="47">
        <f>IF(AND(E212&lt;&gt;'Povolené hodnoty'!$B$4,F212=2),G212+J212,"")</f>
      </c>
      <c r="S212" s="48">
        <f>IF(AND(E212&lt;&gt;'Povolené hodnoty'!$B$4,F212=3),G212+J212,"")</f>
      </c>
      <c r="T212" s="48">
        <f>IF(AND(E212&lt;&gt;'Povolené hodnoty'!$B$4,F212=4),G212+J212,"")</f>
      </c>
      <c r="U212" s="48">
        <f>IF(AND(E212&lt;&gt;'Povolené hodnoty'!$B$4,OR(F212="5a",F212="5b")),G212+J212,"")</f>
      </c>
      <c r="V212" s="48">
        <f>IF(AND(E212&lt;&gt;'Povolené hodnoty'!$B$4,F212=6),G212+J212,"")</f>
      </c>
      <c r="W212" s="49">
        <f>IF(AND(E212&lt;&gt;'Povolené hodnoty'!$B$4,F212=7),G212+J212,"")</f>
      </c>
      <c r="X212" s="47">
        <f>IF(AND(E212&lt;&gt;'Povolené hodnoty'!$B$4,F212=10),H212+K212,"")</f>
      </c>
      <c r="Y212" s="48">
        <f>IF(AND(E212&lt;&gt;'Povolené hodnoty'!$B$4,F212=11),H212+K212,"")</f>
      </c>
      <c r="Z212" s="48">
        <f>IF(AND(E212&lt;&gt;'Povolené hodnoty'!$B$4,F212=12),H212+K212,"")</f>
      </c>
      <c r="AA212" s="49">
        <f>IF(AND(E212&lt;&gt;'Povolené hodnoty'!$B$4,F212=13),H212+K212,"")</f>
      </c>
    </row>
    <row r="213" spans="1:27" ht="12.75">
      <c r="A213" s="86">
        <f t="shared" si="15"/>
        <v>208</v>
      </c>
      <c r="B213" s="90"/>
      <c r="C213" s="91"/>
      <c r="D213" s="80"/>
      <c r="E213" s="81"/>
      <c r="F213" s="82"/>
      <c r="G213" s="83"/>
      <c r="H213" s="84"/>
      <c r="I213" s="49">
        <f t="shared" si="16"/>
        <v>3625</v>
      </c>
      <c r="J213" s="163"/>
      <c r="K213" s="164"/>
      <c r="L213" s="165">
        <f t="shared" si="17"/>
        <v>10882</v>
      </c>
      <c r="M213" s="50">
        <f t="shared" si="18"/>
        <v>208</v>
      </c>
      <c r="N213" s="47">
        <f>IF(AND(E213='Povolené hodnoty'!$B$4,F213=2),G213+J213,"")</f>
      </c>
      <c r="O213" s="49">
        <f>IF(AND(E213='Povolené hodnoty'!$B$4,F213=1),G213+J213,"")</f>
      </c>
      <c r="P213" s="47">
        <f>IF(AND(E213='Povolené hodnoty'!$B$4,F213=10),H213+K213,"")</f>
      </c>
      <c r="Q213" s="49">
        <f>IF(AND(E213='Povolené hodnoty'!$B$4,F213=9),H213+K213,"")</f>
      </c>
      <c r="R213" s="47">
        <f>IF(AND(E213&lt;&gt;'Povolené hodnoty'!$B$4,F213=2),G213+J213,"")</f>
      </c>
      <c r="S213" s="48">
        <f>IF(AND(E213&lt;&gt;'Povolené hodnoty'!$B$4,F213=3),G213+J213,"")</f>
      </c>
      <c r="T213" s="48">
        <f>IF(AND(E213&lt;&gt;'Povolené hodnoty'!$B$4,F213=4),G213+J213,"")</f>
      </c>
      <c r="U213" s="48">
        <f>IF(AND(E213&lt;&gt;'Povolené hodnoty'!$B$4,OR(F213="5a",F213="5b")),G213+J213,"")</f>
      </c>
      <c r="V213" s="48">
        <f>IF(AND(E213&lt;&gt;'Povolené hodnoty'!$B$4,F213=6),G213+J213,"")</f>
      </c>
      <c r="W213" s="49">
        <f>IF(AND(E213&lt;&gt;'Povolené hodnoty'!$B$4,F213=7),G213+J213,"")</f>
      </c>
      <c r="X213" s="47">
        <f>IF(AND(E213&lt;&gt;'Povolené hodnoty'!$B$4,F213=10),H213+K213,"")</f>
      </c>
      <c r="Y213" s="48">
        <f>IF(AND(E213&lt;&gt;'Povolené hodnoty'!$B$4,F213=11),H213+K213,"")</f>
      </c>
      <c r="Z213" s="48">
        <f>IF(AND(E213&lt;&gt;'Povolené hodnoty'!$B$4,F213=12),H213+K213,"")</f>
      </c>
      <c r="AA213" s="49">
        <f>IF(AND(E213&lt;&gt;'Povolené hodnoty'!$B$4,F213=13),H213+K213,"")</f>
      </c>
    </row>
    <row r="214" spans="1:27" ht="12.75">
      <c r="A214" s="86">
        <f t="shared" si="15"/>
        <v>209</v>
      </c>
      <c r="B214" s="90"/>
      <c r="C214" s="91"/>
      <c r="D214" s="80"/>
      <c r="E214" s="81"/>
      <c r="F214" s="82"/>
      <c r="G214" s="83"/>
      <c r="H214" s="84"/>
      <c r="I214" s="49">
        <f t="shared" si="16"/>
        <v>3625</v>
      </c>
      <c r="J214" s="163"/>
      <c r="K214" s="164"/>
      <c r="L214" s="165">
        <f t="shared" si="17"/>
        <v>10882</v>
      </c>
      <c r="M214" s="50">
        <f t="shared" si="18"/>
        <v>209</v>
      </c>
      <c r="N214" s="47">
        <f>IF(AND(E214='Povolené hodnoty'!$B$4,F214=2),G214+J214,"")</f>
      </c>
      <c r="O214" s="49">
        <f>IF(AND(E214='Povolené hodnoty'!$B$4,F214=1),G214+J214,"")</f>
      </c>
      <c r="P214" s="47">
        <f>IF(AND(E214='Povolené hodnoty'!$B$4,F214=10),H214+K214,"")</f>
      </c>
      <c r="Q214" s="49">
        <f>IF(AND(E214='Povolené hodnoty'!$B$4,F214=9),H214+K214,"")</f>
      </c>
      <c r="R214" s="47">
        <f>IF(AND(E214&lt;&gt;'Povolené hodnoty'!$B$4,F214=2),G214+J214,"")</f>
      </c>
      <c r="S214" s="48">
        <f>IF(AND(E214&lt;&gt;'Povolené hodnoty'!$B$4,F214=3),G214+J214,"")</f>
      </c>
      <c r="T214" s="48">
        <f>IF(AND(E214&lt;&gt;'Povolené hodnoty'!$B$4,F214=4),G214+J214,"")</f>
      </c>
      <c r="U214" s="48">
        <f>IF(AND(E214&lt;&gt;'Povolené hodnoty'!$B$4,OR(F214="5a",F214="5b")),G214+J214,"")</f>
      </c>
      <c r="V214" s="48">
        <f>IF(AND(E214&lt;&gt;'Povolené hodnoty'!$B$4,F214=6),G214+J214,"")</f>
      </c>
      <c r="W214" s="49">
        <f>IF(AND(E214&lt;&gt;'Povolené hodnoty'!$B$4,F214=7),G214+J214,"")</f>
      </c>
      <c r="X214" s="47">
        <f>IF(AND(E214&lt;&gt;'Povolené hodnoty'!$B$4,F214=10),H214+K214,"")</f>
      </c>
      <c r="Y214" s="48">
        <f>IF(AND(E214&lt;&gt;'Povolené hodnoty'!$B$4,F214=11),H214+K214,"")</f>
      </c>
      <c r="Z214" s="48">
        <f>IF(AND(E214&lt;&gt;'Povolené hodnoty'!$B$4,F214=12),H214+K214,"")</f>
      </c>
      <c r="AA214" s="49">
        <f>IF(AND(E214&lt;&gt;'Povolené hodnoty'!$B$4,F214=13),H214+K214,"")</f>
      </c>
    </row>
    <row r="215" spans="1:27" ht="13.5" customHeight="1" thickBot="1">
      <c r="A215" s="86">
        <f>A214+1</f>
        <v>210</v>
      </c>
      <c r="B215" s="92"/>
      <c r="C215" s="93"/>
      <c r="D215" s="80"/>
      <c r="E215" s="81"/>
      <c r="F215" s="82"/>
      <c r="G215" s="83"/>
      <c r="H215" s="84"/>
      <c r="I215" s="49">
        <f>I214+G215-H215</f>
        <v>3625</v>
      </c>
      <c r="J215" s="163"/>
      <c r="K215" s="164"/>
      <c r="L215" s="165">
        <f>L214+J215-K215</f>
        <v>10882</v>
      </c>
      <c r="M215" s="50">
        <f>A215</f>
        <v>210</v>
      </c>
      <c r="N215" s="47">
        <f>IF(AND(E215='Povolené hodnoty'!$B$4,F215=2),G215+J215,"")</f>
      </c>
      <c r="O215" s="49">
        <f>IF(AND(E215='Povolené hodnoty'!$B$4,F215=1),G215+J215,"")</f>
      </c>
      <c r="P215" s="47">
        <f>IF(AND(E215='Povolené hodnoty'!$B$4,F215=10),H215+K215,"")</f>
      </c>
      <c r="Q215" s="49">
        <f>IF(AND(E215='Povolené hodnoty'!$B$4,F215=9),H215+K215,"")</f>
      </c>
      <c r="R215" s="47">
        <f>IF(AND(E215&lt;&gt;'Povolené hodnoty'!$B$4,F215=2),G215+J215,"")</f>
      </c>
      <c r="S215" s="48">
        <f>IF(AND(E215&lt;&gt;'Povolené hodnoty'!$B$4,F215=3),G215+J215,"")</f>
      </c>
      <c r="T215" s="48">
        <f>IF(AND(E215&lt;&gt;'Povolené hodnoty'!$B$4,F215=4),G215+J215,"")</f>
      </c>
      <c r="U215" s="48">
        <f>IF(AND(E215&lt;&gt;'Povolené hodnoty'!$B$4,OR(F215="5a",F215="5b")),G215+J215,"")</f>
      </c>
      <c r="V215" s="48">
        <f>IF(AND(E215&lt;&gt;'Povolené hodnoty'!$B$4,F215=6),G215+J215,"")</f>
      </c>
      <c r="W215" s="49">
        <f>IF(AND(E215&lt;&gt;'Povolené hodnoty'!$B$4,F215=7),G215+J215,"")</f>
      </c>
      <c r="X215" s="47">
        <f>IF(AND(E215&lt;&gt;'Povolené hodnoty'!$B$4,F215=10),H215+K215,"")</f>
      </c>
      <c r="Y215" s="48">
        <f>IF(AND(E215&lt;&gt;'Povolené hodnoty'!$B$4,F215=11),H215+K215,"")</f>
      </c>
      <c r="Z215" s="48">
        <f>IF(AND(E215&lt;&gt;'Povolené hodnoty'!$B$4,F215=12),H215+K215,"")</f>
      </c>
      <c r="AA215" s="49">
        <f>IF(AND(E215&lt;&gt;'Povolené hodnoty'!$B$4,F215=13),H215+K215,"")</f>
      </c>
    </row>
    <row r="216" spans="1:27" s="18" customFormat="1" ht="13.5" customHeight="1" thickBot="1">
      <c r="A216" s="39" t="s">
        <v>1</v>
      </c>
      <c r="B216" s="20"/>
      <c r="C216" s="20"/>
      <c r="D216" s="20" t="s">
        <v>41</v>
      </c>
      <c r="E216" s="20"/>
      <c r="F216" s="21"/>
      <c r="G216" s="36">
        <f>SUM(G6:G215)</f>
        <v>39525</v>
      </c>
      <c r="H216" s="37">
        <f>SUM(H6:H215)</f>
        <v>37900</v>
      </c>
      <c r="I216" s="38">
        <f>I5+G216-H216</f>
        <v>3625</v>
      </c>
      <c r="J216" s="166">
        <f>SUM(J6:J215)</f>
        <v>10552</v>
      </c>
      <c r="K216" s="167">
        <f>SUM(K6:K215)</f>
        <v>5670</v>
      </c>
      <c r="L216" s="168">
        <f>L5+J216-K216</f>
        <v>10882</v>
      </c>
      <c r="M216" s="15" t="s">
        <v>1</v>
      </c>
      <c r="N216" s="36">
        <f aca="true" t="shared" si="19" ref="N216:AA216">SUM(N6:N215)</f>
        <v>24025</v>
      </c>
      <c r="O216" s="38">
        <f t="shared" si="19"/>
        <v>4000</v>
      </c>
      <c r="P216" s="36">
        <f t="shared" si="19"/>
        <v>6300</v>
      </c>
      <c r="Q216" s="38">
        <f t="shared" si="19"/>
        <v>100</v>
      </c>
      <c r="R216" s="36">
        <f t="shared" si="19"/>
        <v>500</v>
      </c>
      <c r="S216" s="37">
        <f t="shared" si="19"/>
        <v>2000</v>
      </c>
      <c r="T216" s="37">
        <f t="shared" si="19"/>
        <v>50</v>
      </c>
      <c r="U216" s="37">
        <f t="shared" si="19"/>
        <v>7500</v>
      </c>
      <c r="V216" s="37">
        <f t="shared" si="19"/>
        <v>3000</v>
      </c>
      <c r="W216" s="38">
        <f t="shared" si="19"/>
        <v>5002</v>
      </c>
      <c r="X216" s="36">
        <f t="shared" si="19"/>
        <v>28170</v>
      </c>
      <c r="Y216" s="37">
        <f t="shared" si="19"/>
        <v>0</v>
      </c>
      <c r="Z216" s="37">
        <f t="shared" si="19"/>
        <v>5000</v>
      </c>
      <c r="AA216" s="38">
        <f t="shared" si="19"/>
        <v>0</v>
      </c>
    </row>
    <row r="217" spans="1:27" ht="13.5" customHeight="1" thickBot="1">
      <c r="A217" s="7"/>
      <c r="B217" s="7"/>
      <c r="C217" s="7"/>
      <c r="D217" s="22" t="s">
        <v>40</v>
      </c>
      <c r="E217" s="7"/>
      <c r="F217" s="23"/>
      <c r="G217" s="24"/>
      <c r="H217" s="25" t="s">
        <v>14</v>
      </c>
      <c r="I217" s="26">
        <f>I216</f>
        <v>3625</v>
      </c>
      <c r="J217" s="24"/>
      <c r="K217" s="25" t="s">
        <v>15</v>
      </c>
      <c r="L217" s="169">
        <f>L216</f>
        <v>10882</v>
      </c>
      <c r="M217" s="27"/>
      <c r="N217" s="356">
        <f>N216+O216</f>
        <v>28025</v>
      </c>
      <c r="O217" s="353"/>
      <c r="P217" s="356">
        <f>P216+Q216</f>
        <v>6400</v>
      </c>
      <c r="Q217" s="353"/>
      <c r="R217" s="356">
        <f>SUM(R216:W216)</f>
        <v>18052</v>
      </c>
      <c r="S217" s="352"/>
      <c r="T217" s="352"/>
      <c r="U217" s="352"/>
      <c r="V217" s="352"/>
      <c r="W217" s="353"/>
      <c r="X217" s="356">
        <f>SUM(X216:AA216)</f>
        <v>33170</v>
      </c>
      <c r="Y217" s="352"/>
      <c r="Z217" s="352"/>
      <c r="AA217" s="353"/>
    </row>
    <row r="218" spans="1:27" ht="13.5" customHeight="1" thickBot="1">
      <c r="A218" s="7"/>
      <c r="B218" s="7"/>
      <c r="C218" s="7"/>
      <c r="D218" s="19" t="s">
        <v>22</v>
      </c>
      <c r="E218" s="26">
        <f>G216+J216-H216-K216</f>
        <v>6507</v>
      </c>
      <c r="F218" s="23"/>
      <c r="G218" s="24"/>
      <c r="H218" s="24"/>
      <c r="I218" s="24"/>
      <c r="J218" s="24"/>
      <c r="K218" s="24"/>
      <c r="L218" s="24"/>
      <c r="M218" s="28"/>
      <c r="N218" s="354" t="s">
        <v>71</v>
      </c>
      <c r="O218" s="355"/>
      <c r="P218" s="352">
        <f>N217-P217</f>
        <v>21625</v>
      </c>
      <c r="Q218" s="353"/>
      <c r="R218" s="354" t="s">
        <v>36</v>
      </c>
      <c r="S218" s="355"/>
      <c r="T218" s="355"/>
      <c r="U218" s="355"/>
      <c r="V218" s="355"/>
      <c r="W218" s="355"/>
      <c r="X218" s="352">
        <f>R217-X217</f>
        <v>-15118</v>
      </c>
      <c r="Y218" s="352"/>
      <c r="Z218" s="352"/>
      <c r="AA218" s="353"/>
    </row>
  </sheetData>
  <sheetProtection sheet="1" objects="1" scenarios="1"/>
  <mergeCells count="29">
    <mergeCell ref="R2:R3"/>
    <mergeCell ref="S2:S3"/>
    <mergeCell ref="J2:L2"/>
    <mergeCell ref="G2:I2"/>
    <mergeCell ref="N1:O2"/>
    <mergeCell ref="P1:Q2"/>
    <mergeCell ref="A1:D1"/>
    <mergeCell ref="E1:F1"/>
    <mergeCell ref="G1:L1"/>
    <mergeCell ref="E2:E3"/>
    <mergeCell ref="F2:F3"/>
    <mergeCell ref="X217:AA217"/>
    <mergeCell ref="AA2:AA3"/>
    <mergeCell ref="X1:AA1"/>
    <mergeCell ref="T2:T3"/>
    <mergeCell ref="R1:W1"/>
    <mergeCell ref="P218:Q218"/>
    <mergeCell ref="X218:AA218"/>
    <mergeCell ref="N218:O218"/>
    <mergeCell ref="R218:W218"/>
    <mergeCell ref="N217:O217"/>
    <mergeCell ref="P217:Q217"/>
    <mergeCell ref="R217:W217"/>
    <mergeCell ref="U2:U3"/>
    <mergeCell ref="V2:V3"/>
    <mergeCell ref="W2:W3"/>
    <mergeCell ref="X2:X3"/>
    <mergeCell ref="Y2:Y3"/>
    <mergeCell ref="Z2:Z3"/>
  </mergeCells>
  <conditionalFormatting sqref="L6:L215 I6:I215">
    <cfRule type="cellIs" priority="1" dxfId="4" operator="lessThan">
      <formula>0</formula>
    </cfRule>
  </conditionalFormatting>
  <dataValidations count="6">
    <dataValidation type="list" allowBlank="1" showErrorMessage="1" promptTitle="Nadpis výběru" prompt="Zpráva při zadávání" errorTitle="Nepovolená hodnota" error="Zadána nepovolená hodnota.&#10;&#10;Lze zadat pouze hodnoty ze seznamů uvedených na záložce &quot;Povolené hodnoty&quot;.&#10;" sqref="E6:E215">
      <formula1>Klasifikace</formula1>
    </dataValidation>
    <dataValidation type="list" allowBlank="1" showErrorMessage="1" errorTitle="Nepovolená hodnota" error="Zadána nepovolená hodnota.&#10;&#10;Lze zadat pouze hodnoty ze seznamů uvedených na záložce &quot;Povolené hodnoty&quot;.&#10;" sqref="F6:F215">
      <formula1>Označení</formula1>
    </dataValidation>
    <dataValidation type="whole" operator="greaterThan" allowBlank="1" showErrorMessage="1" errorTitle="Chybná hodnota" error="Je nutné zadat celé kladné číslo.&#10;&#10;Záporná čísla, nula nebo čísla s desetinnou částí jsou nepřípustná.&#10;" sqref="G6:H215">
      <formula1>0</formula1>
    </dataValidation>
    <dataValidation type="decimal" operator="greaterThan" allowBlank="1" showErrorMessage="1" errorTitle="Neplatná hodnota" error="Je nutné zadat kladné číslo.&#10;&#10;Záporná čísla nebo nula jsou nepřípustná.&#10;" sqref="J6:K215">
      <formula1>0</formula1>
    </dataValidation>
    <dataValidation type="whole" operator="greaterThanOrEqual" allowBlank="1" showErrorMessage="1" errorTitle="Chybná hodnota" error="Je nutné zadat celé nezáporné číslo.&#10;&#10;Záporná čísla nebo čísla s desetinnou částí jsou nepřípustná.&#10;" sqref="I5">
      <formula1>0</formula1>
    </dataValidation>
    <dataValidation type="decimal" operator="greaterThanOrEqual" allowBlank="1" showErrorMessage="1" errorTitle="Chybná hodnota" error="Je nutné zadat nezáporné číslo.&#10;&#10;Záporná čísla jsou nepřípustná.&#10;" sqref="L5">
      <formula1>0</formula1>
    </dataValidation>
  </dataValidations>
  <printOptions horizontalCentered="1"/>
  <pageMargins left="0.8267716535433072" right="0.2362204724409449" top="0.3937007874015748" bottom="0.15748031496062992" header="0.15748031496062992" footer="0.35433070866141736"/>
  <pageSetup horizontalDpi="360" verticalDpi="360" orientation="landscape" paperSize="9" r:id="rId1"/>
  <colBreaks count="1" manualBreakCount="1">
    <brk id="12" max="65535" man="1"/>
  </colBreaks>
  <ignoredErrors>
    <ignoredError sqref="I216" formula="1"/>
  </ignoredErrors>
</worksheet>
</file>

<file path=xl/worksheets/sheet4.xml><?xml version="1.0" encoding="utf-8"?>
<worksheet xmlns="http://schemas.openxmlformats.org/spreadsheetml/2006/main" xmlns:r="http://schemas.openxmlformats.org/officeDocument/2006/relationships">
  <sheetPr>
    <tabColor rgb="FFFFC000"/>
  </sheetPr>
  <dimension ref="A1:AA41"/>
  <sheetViews>
    <sheetView zoomScalePageLayoutView="0" workbookViewId="0" topLeftCell="A2">
      <selection activeCell="B41" sqref="B41"/>
    </sheetView>
  </sheetViews>
  <sheetFormatPr defaultColWidth="9.00390625" defaultRowHeight="12.75"/>
  <cols>
    <col min="1" max="1" width="3.375" style="94" customWidth="1"/>
    <col min="2" max="2" width="5.25390625" style="94" customWidth="1"/>
    <col min="3" max="3" width="6.125" style="94" customWidth="1"/>
    <col min="4" max="4" width="38.875" style="94" customWidth="1"/>
    <col min="5" max="5" width="16.00390625" style="94" customWidth="1"/>
    <col min="6" max="6" width="9.00390625" style="95" customWidth="1"/>
    <col min="7" max="12" width="9.125" style="96" customWidth="1"/>
    <col min="13" max="13" width="5.625" style="97" customWidth="1"/>
    <col min="14" max="14" width="10.375" style="96" customWidth="1"/>
    <col min="15" max="15" width="9.75390625" style="96" customWidth="1"/>
    <col min="16" max="16" width="10.375" style="96" customWidth="1"/>
    <col min="17" max="17" width="9.75390625" style="96" customWidth="1"/>
    <col min="18" max="23" width="8.625" style="96" customWidth="1"/>
    <col min="24" max="24" width="8.875" style="96" customWidth="1"/>
    <col min="25" max="25" width="9.125" style="96" customWidth="1"/>
    <col min="26" max="26" width="11.125" style="96" customWidth="1"/>
    <col min="27" max="27" width="9.125" style="96" customWidth="1"/>
    <col min="28" max="16384" width="9.125" style="98" customWidth="1"/>
  </cols>
  <sheetData>
    <row r="1" spans="1:27" s="136" customFormat="1" ht="12.75" hidden="1">
      <c r="A1" s="95"/>
      <c r="B1" s="95" t="s">
        <v>179</v>
      </c>
      <c r="C1" s="95" t="s">
        <v>180</v>
      </c>
      <c r="D1" s="95" t="s">
        <v>181</v>
      </c>
      <c r="E1" s="95" t="s">
        <v>182</v>
      </c>
      <c r="F1" s="95" t="s">
        <v>183</v>
      </c>
      <c r="G1" s="142" t="s">
        <v>184</v>
      </c>
      <c r="H1" s="142" t="s">
        <v>185</v>
      </c>
      <c r="I1" s="142" t="s">
        <v>186</v>
      </c>
      <c r="J1" s="142" t="s">
        <v>187</v>
      </c>
      <c r="K1" s="142" t="s">
        <v>188</v>
      </c>
      <c r="L1" s="142" t="s">
        <v>189</v>
      </c>
      <c r="M1" s="97"/>
      <c r="N1" s="142" t="s">
        <v>190</v>
      </c>
      <c r="O1" s="142" t="s">
        <v>191</v>
      </c>
      <c r="P1" s="142" t="s">
        <v>192</v>
      </c>
      <c r="Q1" s="142" t="s">
        <v>193</v>
      </c>
      <c r="R1" s="142" t="s">
        <v>194</v>
      </c>
      <c r="S1" s="142" t="s">
        <v>195</v>
      </c>
      <c r="T1" s="142" t="s">
        <v>196</v>
      </c>
      <c r="U1" s="142" t="s">
        <v>197</v>
      </c>
      <c r="V1" s="142" t="s">
        <v>198</v>
      </c>
      <c r="W1" s="142" t="s">
        <v>199</v>
      </c>
      <c r="X1" s="142" t="s">
        <v>200</v>
      </c>
      <c r="Y1" s="142" t="s">
        <v>201</v>
      </c>
      <c r="Z1" s="142" t="s">
        <v>202</v>
      </c>
      <c r="AA1" s="142" t="s">
        <v>203</v>
      </c>
    </row>
    <row r="2" ht="13.5" thickBot="1"/>
    <row r="3" spans="1:27" ht="12.75">
      <c r="A3" s="378" t="s">
        <v>16</v>
      </c>
      <c r="B3" s="379"/>
      <c r="C3" s="379"/>
      <c r="D3" s="380"/>
      <c r="E3" s="381" t="s">
        <v>13</v>
      </c>
      <c r="F3" s="382"/>
      <c r="G3" s="383" t="s">
        <v>0</v>
      </c>
      <c r="H3" s="384"/>
      <c r="I3" s="384"/>
      <c r="J3" s="384"/>
      <c r="K3" s="384"/>
      <c r="L3" s="385"/>
      <c r="M3" s="99"/>
      <c r="N3" s="386" t="s">
        <v>81</v>
      </c>
      <c r="O3" s="385"/>
      <c r="P3" s="386" t="s">
        <v>80</v>
      </c>
      <c r="Q3" s="385"/>
      <c r="R3" s="383" t="s">
        <v>21</v>
      </c>
      <c r="S3" s="384"/>
      <c r="T3" s="384"/>
      <c r="U3" s="384"/>
      <c r="V3" s="384"/>
      <c r="W3" s="385"/>
      <c r="X3" s="383" t="s">
        <v>78</v>
      </c>
      <c r="Y3" s="384"/>
      <c r="Z3" s="384"/>
      <c r="AA3" s="385"/>
    </row>
    <row r="4" spans="1:27" ht="13.5" thickBot="1">
      <c r="A4" s="146" t="str">
        <f>Deník!A2</f>
        <v>Rok: 2015</v>
      </c>
      <c r="B4" s="100"/>
      <c r="C4" s="100"/>
      <c r="D4" s="100" t="s">
        <v>39</v>
      </c>
      <c r="E4" s="389" t="s">
        <v>82</v>
      </c>
      <c r="F4" s="391" t="s">
        <v>83</v>
      </c>
      <c r="G4" s="373" t="s">
        <v>17</v>
      </c>
      <c r="H4" s="374"/>
      <c r="I4" s="375"/>
      <c r="J4" s="373" t="s">
        <v>18</v>
      </c>
      <c r="K4" s="374"/>
      <c r="L4" s="375"/>
      <c r="M4" s="101"/>
      <c r="N4" s="373"/>
      <c r="O4" s="375"/>
      <c r="P4" s="373"/>
      <c r="Q4" s="375"/>
      <c r="R4" s="376" t="s">
        <v>72</v>
      </c>
      <c r="S4" s="393" t="s">
        <v>73</v>
      </c>
      <c r="T4" s="393" t="s">
        <v>79</v>
      </c>
      <c r="U4" s="393" t="s">
        <v>75</v>
      </c>
      <c r="V4" s="393" t="s">
        <v>74</v>
      </c>
      <c r="W4" s="387" t="s">
        <v>2</v>
      </c>
      <c r="X4" s="376" t="s">
        <v>72</v>
      </c>
      <c r="Y4" s="393" t="s">
        <v>76</v>
      </c>
      <c r="Z4" s="393" t="s">
        <v>77</v>
      </c>
      <c r="AA4" s="387" t="s">
        <v>2</v>
      </c>
    </row>
    <row r="5" spans="1:27" ht="13.5" thickBot="1">
      <c r="A5" s="102" t="s">
        <v>205</v>
      </c>
      <c r="B5" s="103" t="s">
        <v>3</v>
      </c>
      <c r="C5" s="103" t="s">
        <v>4</v>
      </c>
      <c r="D5" s="104" t="s">
        <v>5</v>
      </c>
      <c r="E5" s="390"/>
      <c r="F5" s="392"/>
      <c r="G5" s="105" t="s">
        <v>6</v>
      </c>
      <c r="H5" s="106" t="s">
        <v>7</v>
      </c>
      <c r="I5" s="141" t="s">
        <v>8</v>
      </c>
      <c r="J5" s="105" t="s">
        <v>6</v>
      </c>
      <c r="K5" s="106" t="s">
        <v>7</v>
      </c>
      <c r="L5" s="141" t="s">
        <v>8</v>
      </c>
      <c r="M5" s="101" t="s">
        <v>205</v>
      </c>
      <c r="N5" s="105" t="s">
        <v>19</v>
      </c>
      <c r="O5" s="141" t="s">
        <v>2</v>
      </c>
      <c r="P5" s="105" t="s">
        <v>19</v>
      </c>
      <c r="Q5" s="141" t="s">
        <v>2</v>
      </c>
      <c r="R5" s="377"/>
      <c r="S5" s="394"/>
      <c r="T5" s="394"/>
      <c r="U5" s="394"/>
      <c r="V5" s="394"/>
      <c r="W5" s="388"/>
      <c r="X5" s="377"/>
      <c r="Y5" s="394"/>
      <c r="Z5" s="394"/>
      <c r="AA5" s="388"/>
    </row>
    <row r="6" spans="1:27" s="114" customFormat="1" ht="12" thickBot="1">
      <c r="A6" s="102" t="s">
        <v>9</v>
      </c>
      <c r="B6" s="103" t="s">
        <v>10</v>
      </c>
      <c r="C6" s="103" t="s">
        <v>11</v>
      </c>
      <c r="D6" s="107" t="s">
        <v>12</v>
      </c>
      <c r="E6" s="108" t="s">
        <v>37</v>
      </c>
      <c r="F6" s="109" t="s">
        <v>38</v>
      </c>
      <c r="G6" s="110">
        <v>1</v>
      </c>
      <c r="H6" s="111">
        <v>2</v>
      </c>
      <c r="I6" s="112">
        <v>3</v>
      </c>
      <c r="J6" s="110">
        <v>4</v>
      </c>
      <c r="K6" s="111">
        <v>5</v>
      </c>
      <c r="L6" s="112">
        <v>6</v>
      </c>
      <c r="M6" s="113" t="s">
        <v>9</v>
      </c>
      <c r="N6" s="110" t="s">
        <v>24</v>
      </c>
      <c r="O6" s="112" t="s">
        <v>23</v>
      </c>
      <c r="P6" s="110" t="s">
        <v>25</v>
      </c>
      <c r="Q6" s="112" t="s">
        <v>27</v>
      </c>
      <c r="R6" s="110" t="s">
        <v>28</v>
      </c>
      <c r="S6" s="111" t="s">
        <v>20</v>
      </c>
      <c r="T6" s="111" t="s">
        <v>29</v>
      </c>
      <c r="U6" s="111" t="s">
        <v>30</v>
      </c>
      <c r="V6" s="111" t="s">
        <v>31</v>
      </c>
      <c r="W6" s="112" t="s">
        <v>32</v>
      </c>
      <c r="X6" s="110" t="s">
        <v>26</v>
      </c>
      <c r="Y6" s="111" t="s">
        <v>33</v>
      </c>
      <c r="Z6" s="111" t="s">
        <v>34</v>
      </c>
      <c r="AA6" s="112" t="s">
        <v>35</v>
      </c>
    </row>
    <row r="7" spans="1:27" s="122" customFormat="1" ht="12.75">
      <c r="A7" s="115">
        <v>0</v>
      </c>
      <c r="B7" s="116"/>
      <c r="C7" s="117" t="s">
        <v>1</v>
      </c>
      <c r="D7" s="147" t="str">
        <f>IF(B41=1,Deník!D5,"Převod z předchozí stránky")</f>
        <v>Převod z předchozí stránky</v>
      </c>
      <c r="E7" s="148" t="s">
        <v>1</v>
      </c>
      <c r="F7" s="149" t="s">
        <v>1</v>
      </c>
      <c r="G7" s="118" t="s">
        <v>1</v>
      </c>
      <c r="H7" s="119" t="s">
        <v>1</v>
      </c>
      <c r="I7" s="150">
        <f ca="1">INDIRECT("Deník!"&amp;I$1&amp;$B$41*30+$A7-25)</f>
        <v>4475</v>
      </c>
      <c r="J7" s="118" t="s">
        <v>1</v>
      </c>
      <c r="K7" s="119" t="s">
        <v>1</v>
      </c>
      <c r="L7" s="150">
        <f ca="1">INDIRECT("Deník!"&amp;L$1&amp;$B$41*30+$A7-25)</f>
        <v>8550</v>
      </c>
      <c r="M7" s="120">
        <v>0</v>
      </c>
      <c r="N7" s="118" t="s">
        <v>1</v>
      </c>
      <c r="O7" s="121" t="s">
        <v>1</v>
      </c>
      <c r="P7" s="118" t="s">
        <v>1</v>
      </c>
      <c r="Q7" s="121" t="s">
        <v>1</v>
      </c>
      <c r="R7" s="118" t="s">
        <v>1</v>
      </c>
      <c r="S7" s="119" t="s">
        <v>1</v>
      </c>
      <c r="T7" s="119" t="s">
        <v>1</v>
      </c>
      <c r="U7" s="119" t="s">
        <v>1</v>
      </c>
      <c r="V7" s="119" t="s">
        <v>1</v>
      </c>
      <c r="W7" s="121" t="s">
        <v>1</v>
      </c>
      <c r="X7" s="118" t="s">
        <v>1</v>
      </c>
      <c r="Y7" s="119" t="s">
        <v>1</v>
      </c>
      <c r="Z7" s="119" t="s">
        <v>1</v>
      </c>
      <c r="AA7" s="121" t="s">
        <v>1</v>
      </c>
    </row>
    <row r="8" spans="1:27" ht="12.75">
      <c r="A8" s="123">
        <v>1</v>
      </c>
      <c r="B8" s="151">
        <f ca="1" t="shared" si="0" ref="B8:H17">INDIRECT("Deník!"&amp;B$1&amp;$B$41*30+$A8-25)</f>
        <v>42343</v>
      </c>
      <c r="C8" s="152" t="str">
        <f ca="1" t="shared" si="0"/>
        <v>B7</v>
      </c>
      <c r="D8" s="153" t="str">
        <f ca="1" t="shared" si="0"/>
        <v>Dotace KÚ na mládež</v>
      </c>
      <c r="E8" s="154" t="str">
        <f ca="1" t="shared" si="0"/>
        <v>Nedaňový</v>
      </c>
      <c r="F8" s="155" t="str">
        <f ca="1" t="shared" si="0"/>
        <v>5a</v>
      </c>
      <c r="G8" s="125">
        <f ca="1" t="shared" si="0"/>
        <v>0</v>
      </c>
      <c r="H8" s="127">
        <f ca="1" t="shared" si="0"/>
        <v>0</v>
      </c>
      <c r="I8" s="126">
        <f>I7+G8-H8</f>
        <v>4475</v>
      </c>
      <c r="J8" s="125">
        <f ca="1" t="shared" si="1" ref="J8:K37">INDIRECT("Deník!"&amp;J$1&amp;$B$41*30+$A8-25)</f>
        <v>2500</v>
      </c>
      <c r="K8" s="127">
        <f ca="1" t="shared" si="1"/>
        <v>0</v>
      </c>
      <c r="L8" s="126">
        <f>L7+J8-K8</f>
        <v>11050</v>
      </c>
      <c r="M8" s="124">
        <v>1</v>
      </c>
      <c r="N8" s="125">
        <f>IF(AND(E8='Povolené hodnoty'!$B$4,F8=2),G8+J8,"")</f>
      </c>
      <c r="O8" s="126">
        <f>IF(AND(E8='Povolené hodnoty'!$B$4,F8=1),G8+J8,"")</f>
      </c>
      <c r="P8" s="125">
        <f>IF(AND(E8='Povolené hodnoty'!$B$4,F8=10),H8+K8,"")</f>
      </c>
      <c r="Q8" s="126">
        <f>IF(AND(E8='Povolené hodnoty'!$B$4,F8=9),H8+K8,"")</f>
      </c>
      <c r="R8" s="125">
        <f>IF(AND(E8&lt;&gt;'Povolené hodnoty'!$B$4,F8=2),G8+J8,"")</f>
      </c>
      <c r="S8" s="127">
        <f>IF(AND(E8&lt;&gt;'Povolené hodnoty'!$B$4,F8=3),G8+J8,"")</f>
      </c>
      <c r="T8" s="127">
        <f>IF(AND(E8&lt;&gt;'Povolené hodnoty'!$B$4,F8=4),G8+J8,"")</f>
      </c>
      <c r="U8" s="127">
        <f>IF(AND(E8&lt;&gt;'Povolené hodnoty'!$B$4,OR(F8="5a",F8="5b")),G8+J8,"")</f>
        <v>2500</v>
      </c>
      <c r="V8" s="127">
        <f>IF(AND(E8&lt;&gt;'Povolené hodnoty'!$B$4,F8=6),G8+J8,"")</f>
      </c>
      <c r="W8" s="126">
        <f>IF(AND(E8&lt;&gt;'Povolené hodnoty'!$B$4,F8=7),G8+J8,"")</f>
      </c>
      <c r="X8" s="125">
        <f>IF(AND(E8&lt;&gt;'Povolené hodnoty'!$B$4,F8=10),H8+K8,"")</f>
      </c>
      <c r="Y8" s="127">
        <f>IF(AND(E8&lt;&gt;'Povolené hodnoty'!$B$4,F8=11),H8+K8,"")</f>
      </c>
      <c r="Z8" s="127">
        <f>IF(AND(E8&lt;&gt;'Povolené hodnoty'!$B$4,F8=12),H8+K8,"")</f>
      </c>
      <c r="AA8" s="126">
        <f>IF(AND(E8&lt;&gt;'Povolené hodnoty'!$B$4,F8=13),H8+K8,"")</f>
      </c>
    </row>
    <row r="9" spans="1:27" ht="12.75">
      <c r="A9" s="123">
        <v>2</v>
      </c>
      <c r="B9" s="151">
        <f ca="1" t="shared" si="0"/>
        <v>42351</v>
      </c>
      <c r="C9" s="152" t="str">
        <f ca="1" t="shared" si="0"/>
        <v>P25</v>
      </c>
      <c r="D9" s="153" t="str">
        <f ca="1" t="shared" si="0"/>
        <v>Výplata dohody o provedení práce (hrubá 1000)</v>
      </c>
      <c r="E9" s="154" t="str">
        <f ca="1" t="shared" si="0"/>
        <v>Nedaňový</v>
      </c>
      <c r="F9" s="155">
        <f ca="1" t="shared" si="0"/>
        <v>10</v>
      </c>
      <c r="G9" s="125">
        <f ca="1" t="shared" si="0"/>
        <v>0</v>
      </c>
      <c r="H9" s="127">
        <f ca="1" t="shared" si="0"/>
        <v>850</v>
      </c>
      <c r="I9" s="126">
        <f>I8+G9-H9</f>
        <v>3625</v>
      </c>
      <c r="J9" s="125">
        <f ca="1" t="shared" si="1"/>
        <v>0</v>
      </c>
      <c r="K9" s="127">
        <f ca="1" t="shared" si="1"/>
        <v>0</v>
      </c>
      <c r="L9" s="126">
        <f aca="true" t="shared" si="2" ref="L9:L37">L8+J9-K9</f>
        <v>11050</v>
      </c>
      <c r="M9" s="124">
        <v>2</v>
      </c>
      <c r="N9" s="125">
        <f>IF(AND(E9='Povolené hodnoty'!$B$4,F9=2),G9+J9,"")</f>
      </c>
      <c r="O9" s="126">
        <f>IF(AND(E9='Povolené hodnoty'!$B$4,F9=1),G9+J9,"")</f>
      </c>
      <c r="P9" s="125">
        <f>IF(AND(E9='Povolené hodnoty'!$B$4,F9=10),H9+K9,"")</f>
      </c>
      <c r="Q9" s="126">
        <f>IF(AND(E9='Povolené hodnoty'!$B$4,F9=9),H9+K9,"")</f>
      </c>
      <c r="R9" s="125">
        <f>IF(AND(E9&lt;&gt;'Povolené hodnoty'!$B$4,F9=2),G9+J9,"")</f>
      </c>
      <c r="S9" s="127">
        <f>IF(AND(E9&lt;&gt;'Povolené hodnoty'!$B$4,F9=3),G9+J9,"")</f>
      </c>
      <c r="T9" s="127">
        <f>IF(AND(E9&lt;&gt;'Povolené hodnoty'!$B$4,F9=4),G9+J9,"")</f>
      </c>
      <c r="U9" s="127">
        <f>IF(AND(E9&lt;&gt;'Povolené hodnoty'!$B$4,OR(F9="5a",F9="5b")),G9+J9,"")</f>
      </c>
      <c r="V9" s="127">
        <f>IF(AND(E9&lt;&gt;'Povolené hodnoty'!$B$4,F9=6),G9+J9,"")</f>
      </c>
      <c r="W9" s="126">
        <f>IF(AND(E9&lt;&gt;'Povolené hodnoty'!$B$4,F9=7),G9+J9,"")</f>
      </c>
      <c r="X9" s="125">
        <f>IF(AND(E9&lt;&gt;'Povolené hodnoty'!$B$4,F9=10),H9+K9,"")</f>
        <v>850</v>
      </c>
      <c r="Y9" s="127">
        <f>IF(AND(E9&lt;&gt;'Povolené hodnoty'!$B$4,F9=11),H9+K9,"")</f>
      </c>
      <c r="Z9" s="127">
        <f>IF(AND(E9&lt;&gt;'Povolené hodnoty'!$B$4,F9=12),H9+K9,"")</f>
      </c>
      <c r="AA9" s="126">
        <f>IF(AND(E9&lt;&gt;'Povolené hodnoty'!$B$4,F9=13),H9+K9,"")</f>
      </c>
    </row>
    <row r="10" spans="1:27" ht="12.75">
      <c r="A10" s="123">
        <v>3</v>
      </c>
      <c r="B10" s="151">
        <f ca="1" t="shared" si="0"/>
        <v>42360</v>
      </c>
      <c r="C10" s="152" t="str">
        <f ca="1" t="shared" si="0"/>
        <v>B8</v>
      </c>
      <c r="D10" s="153" t="str">
        <f ca="1" t="shared" si="0"/>
        <v>Odvod srážkové daně (15%)</v>
      </c>
      <c r="E10" s="154" t="str">
        <f ca="1" t="shared" si="0"/>
        <v>Nedaňový</v>
      </c>
      <c r="F10" s="155">
        <f ca="1" t="shared" si="0"/>
        <v>10</v>
      </c>
      <c r="G10" s="125">
        <f ca="1" t="shared" si="0"/>
        <v>0</v>
      </c>
      <c r="H10" s="127">
        <f ca="1" t="shared" si="0"/>
        <v>0</v>
      </c>
      <c r="I10" s="126">
        <f aca="true" t="shared" si="3" ref="I10:I37">I9+G10-H10</f>
        <v>3625</v>
      </c>
      <c r="J10" s="125">
        <f ca="1" t="shared" si="1"/>
        <v>0</v>
      </c>
      <c r="K10" s="127">
        <f ca="1" t="shared" si="1"/>
        <v>150</v>
      </c>
      <c r="L10" s="126">
        <f t="shared" si="2"/>
        <v>10900</v>
      </c>
      <c r="M10" s="124">
        <v>3</v>
      </c>
      <c r="N10" s="125">
        <f>IF(AND(E10='Povolené hodnoty'!$B$4,F10=2),G10+J10,"")</f>
      </c>
      <c r="O10" s="126">
        <f>IF(AND(E10='Povolené hodnoty'!$B$4,F10=1),G10+J10,"")</f>
      </c>
      <c r="P10" s="125">
        <f>IF(AND(E10='Povolené hodnoty'!$B$4,F10=10),H10+K10,"")</f>
      </c>
      <c r="Q10" s="126">
        <f>IF(AND(E10='Povolené hodnoty'!$B$4,F10=9),H10+K10,"")</f>
      </c>
      <c r="R10" s="125">
        <f>IF(AND(E10&lt;&gt;'Povolené hodnoty'!$B$4,F10=2),G10+J10,"")</f>
      </c>
      <c r="S10" s="127">
        <f>IF(AND(E10&lt;&gt;'Povolené hodnoty'!$B$4,F10=3),G10+J10,"")</f>
      </c>
      <c r="T10" s="127">
        <f>IF(AND(E10&lt;&gt;'Povolené hodnoty'!$B$4,F10=4),G10+J10,"")</f>
      </c>
      <c r="U10" s="127">
        <f>IF(AND(E10&lt;&gt;'Povolené hodnoty'!$B$4,OR(F10="5a",F10="5b")),G10+J10,"")</f>
      </c>
      <c r="V10" s="127">
        <f>IF(AND(E10&lt;&gt;'Povolené hodnoty'!$B$4,F10=6),G10+J10,"")</f>
      </c>
      <c r="W10" s="126">
        <f>IF(AND(E10&lt;&gt;'Povolené hodnoty'!$B$4,F10=7),G10+J10,"")</f>
      </c>
      <c r="X10" s="125">
        <f>IF(AND(E10&lt;&gt;'Povolené hodnoty'!$B$4,F10=10),H10+K10,"")</f>
        <v>150</v>
      </c>
      <c r="Y10" s="127">
        <f>IF(AND(E10&lt;&gt;'Povolené hodnoty'!$B$4,F10=11),H10+K10,"")</f>
      </c>
      <c r="Z10" s="127">
        <f>IF(AND(E10&lt;&gt;'Povolené hodnoty'!$B$4,F10=12),H10+K10,"")</f>
      </c>
      <c r="AA10" s="126">
        <f>IF(AND(E10&lt;&gt;'Povolené hodnoty'!$B$4,F10=13),H10+K10,"")</f>
      </c>
    </row>
    <row r="11" spans="1:27" ht="12.75">
      <c r="A11" s="123">
        <v>4</v>
      </c>
      <c r="B11" s="151">
        <f ca="1" t="shared" si="0"/>
        <v>42369</v>
      </c>
      <c r="C11" s="152" t="str">
        <f ca="1" t="shared" si="0"/>
        <v>B9</v>
      </c>
      <c r="D11" s="153" t="str">
        <f ca="1" t="shared" si="0"/>
        <v>Bankovní poplatky</v>
      </c>
      <c r="E11" s="154" t="str">
        <f ca="1" t="shared" si="0"/>
        <v>Nedaňový</v>
      </c>
      <c r="F11" s="155">
        <f ca="1" t="shared" si="0"/>
        <v>10</v>
      </c>
      <c r="G11" s="125">
        <f ca="1" t="shared" si="0"/>
        <v>0</v>
      </c>
      <c r="H11" s="127">
        <f ca="1" t="shared" si="0"/>
        <v>0</v>
      </c>
      <c r="I11" s="126">
        <f t="shared" si="3"/>
        <v>3625</v>
      </c>
      <c r="J11" s="125">
        <f ca="1" t="shared" si="1"/>
        <v>0</v>
      </c>
      <c r="K11" s="127">
        <f ca="1" t="shared" si="1"/>
        <v>20</v>
      </c>
      <c r="L11" s="126">
        <f t="shared" si="2"/>
        <v>10880</v>
      </c>
      <c r="M11" s="124">
        <v>4</v>
      </c>
      <c r="N11" s="125">
        <f>IF(AND(E11='Povolené hodnoty'!$B$4,F11=2),G11+J11,"")</f>
      </c>
      <c r="O11" s="126">
        <f>IF(AND(E11='Povolené hodnoty'!$B$4,F11=1),G11+J11,"")</f>
      </c>
      <c r="P11" s="125">
        <f>IF(AND(E11='Povolené hodnoty'!$B$4,F11=10),H11+K11,"")</f>
      </c>
      <c r="Q11" s="126">
        <f>IF(AND(E11='Povolené hodnoty'!$B$4,F11=9),H11+K11,"")</f>
      </c>
      <c r="R11" s="125">
        <f>IF(AND(E11&lt;&gt;'Povolené hodnoty'!$B$4,F11=2),G11+J11,"")</f>
      </c>
      <c r="S11" s="127">
        <f>IF(AND(E11&lt;&gt;'Povolené hodnoty'!$B$4,F11=3),G11+J11,"")</f>
      </c>
      <c r="T11" s="127">
        <f>IF(AND(E11&lt;&gt;'Povolené hodnoty'!$B$4,F11=4),G11+J11,"")</f>
      </c>
      <c r="U11" s="127">
        <f>IF(AND(E11&lt;&gt;'Povolené hodnoty'!$B$4,OR(F11="5a",F11="5b")),G11+J11,"")</f>
      </c>
      <c r="V11" s="127">
        <f>IF(AND(E11&lt;&gt;'Povolené hodnoty'!$B$4,F11=6),G11+J11,"")</f>
      </c>
      <c r="W11" s="126">
        <f>IF(AND(E11&lt;&gt;'Povolené hodnoty'!$B$4,F11=7),G11+J11,"")</f>
      </c>
      <c r="X11" s="125">
        <f>IF(AND(E11&lt;&gt;'Povolené hodnoty'!$B$4,F11=10),H11+K11,"")</f>
        <v>20</v>
      </c>
      <c r="Y11" s="127">
        <f>IF(AND(E11&lt;&gt;'Povolené hodnoty'!$B$4,F11=11),H11+K11,"")</f>
      </c>
      <c r="Z11" s="127">
        <f>IF(AND(E11&lt;&gt;'Povolené hodnoty'!$B$4,F11=12),H11+K11,"")</f>
      </c>
      <c r="AA11" s="126">
        <f>IF(AND(E11&lt;&gt;'Povolené hodnoty'!$B$4,F11=13),H11+K11,"")</f>
      </c>
    </row>
    <row r="12" spans="1:27" ht="12.75">
      <c r="A12" s="123">
        <v>5</v>
      </c>
      <c r="B12" s="151">
        <f ca="1" t="shared" si="0"/>
        <v>42369</v>
      </c>
      <c r="C12" s="152" t="str">
        <f ca="1" t="shared" si="0"/>
        <v>B10</v>
      </c>
      <c r="D12" s="153" t="str">
        <f ca="1" t="shared" si="0"/>
        <v>Úroky z banky (po odečtení daně)</v>
      </c>
      <c r="E12" s="154" t="str">
        <f ca="1" t="shared" si="0"/>
        <v>Nedaňový</v>
      </c>
      <c r="F12" s="155">
        <f ca="1" t="shared" si="0"/>
        <v>7</v>
      </c>
      <c r="G12" s="125">
        <f ca="1" t="shared" si="0"/>
        <v>0</v>
      </c>
      <c r="H12" s="127">
        <f ca="1" t="shared" si="0"/>
        <v>0</v>
      </c>
      <c r="I12" s="126">
        <f t="shared" si="3"/>
        <v>3625</v>
      </c>
      <c r="J12" s="125">
        <f ca="1" t="shared" si="1"/>
        <v>2</v>
      </c>
      <c r="K12" s="127">
        <f ca="1" t="shared" si="1"/>
        <v>0</v>
      </c>
      <c r="L12" s="126">
        <f t="shared" si="2"/>
        <v>10882</v>
      </c>
      <c r="M12" s="124">
        <v>5</v>
      </c>
      <c r="N12" s="125">
        <f>IF(AND(E12='Povolené hodnoty'!$B$4,F12=2),G12+J12,"")</f>
      </c>
      <c r="O12" s="126">
        <f>IF(AND(E12='Povolené hodnoty'!$B$4,F12=1),G12+J12,"")</f>
      </c>
      <c r="P12" s="125">
        <f>IF(AND(E12='Povolené hodnoty'!$B$4,F12=10),H12+K12,"")</f>
      </c>
      <c r="Q12" s="126">
        <f>IF(AND(E12='Povolené hodnoty'!$B$4,F12=9),H12+K12,"")</f>
      </c>
      <c r="R12" s="125">
        <f>IF(AND(E12&lt;&gt;'Povolené hodnoty'!$B$4,F12=2),G12+J12,"")</f>
      </c>
      <c r="S12" s="127">
        <f>IF(AND(E12&lt;&gt;'Povolené hodnoty'!$B$4,F12=3),G12+J12,"")</f>
      </c>
      <c r="T12" s="127">
        <f>IF(AND(E12&lt;&gt;'Povolené hodnoty'!$B$4,F12=4),G12+J12,"")</f>
      </c>
      <c r="U12" s="127">
        <f>IF(AND(E12&lt;&gt;'Povolené hodnoty'!$B$4,OR(F12="5a",F12="5b")),G12+J12,"")</f>
      </c>
      <c r="V12" s="127">
        <f>IF(AND(E12&lt;&gt;'Povolené hodnoty'!$B$4,F12=6),G12+J12,"")</f>
      </c>
      <c r="W12" s="126">
        <f>IF(AND(E12&lt;&gt;'Povolené hodnoty'!$B$4,F12=7),G12+J12,"")</f>
        <v>2</v>
      </c>
      <c r="X12" s="125">
        <f>IF(AND(E12&lt;&gt;'Povolené hodnoty'!$B$4,F12=10),H12+K12,"")</f>
      </c>
      <c r="Y12" s="127">
        <f>IF(AND(E12&lt;&gt;'Povolené hodnoty'!$B$4,F12=11),H12+K12,"")</f>
      </c>
      <c r="Z12" s="127">
        <f>IF(AND(E12&lt;&gt;'Povolené hodnoty'!$B$4,F12=12),H12+K12,"")</f>
      </c>
      <c r="AA12" s="126">
        <f>IF(AND(E12&lt;&gt;'Povolené hodnoty'!$B$4,F12=13),H12+K12,"")</f>
      </c>
    </row>
    <row r="13" spans="1:27" ht="12.75">
      <c r="A13" s="123">
        <v>6</v>
      </c>
      <c r="B13" s="151">
        <f ca="1" t="shared" si="0"/>
        <v>0</v>
      </c>
      <c r="C13" s="152">
        <f ca="1" t="shared" si="0"/>
        <v>0</v>
      </c>
      <c r="D13" s="153">
        <f ca="1" t="shared" si="0"/>
        <v>0</v>
      </c>
      <c r="E13" s="154">
        <f ca="1" t="shared" si="0"/>
        <v>0</v>
      </c>
      <c r="F13" s="155">
        <f ca="1" t="shared" si="0"/>
        <v>0</v>
      </c>
      <c r="G13" s="125">
        <f ca="1" t="shared" si="0"/>
        <v>0</v>
      </c>
      <c r="H13" s="127">
        <f ca="1" t="shared" si="0"/>
        <v>0</v>
      </c>
      <c r="I13" s="126">
        <f t="shared" si="3"/>
        <v>3625</v>
      </c>
      <c r="J13" s="125">
        <f ca="1" t="shared" si="1"/>
        <v>0</v>
      </c>
      <c r="K13" s="127">
        <f ca="1" t="shared" si="1"/>
        <v>0</v>
      </c>
      <c r="L13" s="126">
        <f t="shared" si="2"/>
        <v>10882</v>
      </c>
      <c r="M13" s="124">
        <v>6</v>
      </c>
      <c r="N13" s="125">
        <f>IF(AND(E13='Povolené hodnoty'!$B$4,F13=2),G13+J13,"")</f>
      </c>
      <c r="O13" s="126">
        <f>IF(AND(E13='Povolené hodnoty'!$B$4,F13=1),G13+J13,"")</f>
      </c>
      <c r="P13" s="125">
        <f>IF(AND(E13='Povolené hodnoty'!$B$4,F13=10),H13+K13,"")</f>
      </c>
      <c r="Q13" s="126">
        <f>IF(AND(E13='Povolené hodnoty'!$B$4,F13=9),H13+K13,"")</f>
      </c>
      <c r="R13" s="125">
        <f>IF(AND(E13&lt;&gt;'Povolené hodnoty'!$B$4,F13=2),G13+J13,"")</f>
      </c>
      <c r="S13" s="127">
        <f>IF(AND(E13&lt;&gt;'Povolené hodnoty'!$B$4,F13=3),G13+J13,"")</f>
      </c>
      <c r="T13" s="127">
        <f>IF(AND(E13&lt;&gt;'Povolené hodnoty'!$B$4,F13=4),G13+J13,"")</f>
      </c>
      <c r="U13" s="127">
        <f>IF(AND(E13&lt;&gt;'Povolené hodnoty'!$B$4,OR(F13="5a",F13="5b")),G13+J13,"")</f>
      </c>
      <c r="V13" s="127">
        <f>IF(AND(E13&lt;&gt;'Povolené hodnoty'!$B$4,F13=6),G13+J13,"")</f>
      </c>
      <c r="W13" s="126">
        <f>IF(AND(E13&lt;&gt;'Povolené hodnoty'!$B$4,F13=7),G13+J13,"")</f>
      </c>
      <c r="X13" s="125">
        <f>IF(AND(E13&lt;&gt;'Povolené hodnoty'!$B$4,F13=10),H13+K13,"")</f>
      </c>
      <c r="Y13" s="127">
        <f>IF(AND(E13&lt;&gt;'Povolené hodnoty'!$B$4,F13=11),H13+K13,"")</f>
      </c>
      <c r="Z13" s="127">
        <f>IF(AND(E13&lt;&gt;'Povolené hodnoty'!$B$4,F13=12),H13+K13,"")</f>
      </c>
      <c r="AA13" s="126">
        <f>IF(AND(E13&lt;&gt;'Povolené hodnoty'!$B$4,F13=13),H13+K13,"")</f>
      </c>
    </row>
    <row r="14" spans="1:27" ht="12.75">
      <c r="A14" s="123">
        <v>7</v>
      </c>
      <c r="B14" s="151">
        <f ca="1" t="shared" si="0"/>
        <v>0</v>
      </c>
      <c r="C14" s="152">
        <f ca="1" t="shared" si="0"/>
        <v>0</v>
      </c>
      <c r="D14" s="153">
        <f ca="1" t="shared" si="0"/>
        <v>0</v>
      </c>
      <c r="E14" s="154">
        <f ca="1" t="shared" si="0"/>
        <v>0</v>
      </c>
      <c r="F14" s="155">
        <f ca="1" t="shared" si="0"/>
        <v>0</v>
      </c>
      <c r="G14" s="125">
        <f ca="1" t="shared" si="0"/>
        <v>0</v>
      </c>
      <c r="H14" s="127">
        <f ca="1" t="shared" si="0"/>
        <v>0</v>
      </c>
      <c r="I14" s="126">
        <f t="shared" si="3"/>
        <v>3625</v>
      </c>
      <c r="J14" s="125">
        <f ca="1" t="shared" si="1"/>
        <v>0</v>
      </c>
      <c r="K14" s="127">
        <f ca="1" t="shared" si="1"/>
        <v>0</v>
      </c>
      <c r="L14" s="126">
        <f t="shared" si="2"/>
        <v>10882</v>
      </c>
      <c r="M14" s="124">
        <v>7</v>
      </c>
      <c r="N14" s="125">
        <f>IF(AND(E14='Povolené hodnoty'!$B$4,F14=2),G14+J14,"")</f>
      </c>
      <c r="O14" s="126">
        <f>IF(AND(E14='Povolené hodnoty'!$B$4,F14=1),G14+J14,"")</f>
      </c>
      <c r="P14" s="125">
        <f>IF(AND(E14='Povolené hodnoty'!$B$4,F14=10),H14+K14,"")</f>
      </c>
      <c r="Q14" s="126">
        <f>IF(AND(E14='Povolené hodnoty'!$B$4,F14=9),H14+K14,"")</f>
      </c>
      <c r="R14" s="125">
        <f>IF(AND(E14&lt;&gt;'Povolené hodnoty'!$B$4,F14=2),G14+J14,"")</f>
      </c>
      <c r="S14" s="127">
        <f>IF(AND(E14&lt;&gt;'Povolené hodnoty'!$B$4,F14=3),G14+J14,"")</f>
      </c>
      <c r="T14" s="127">
        <f>IF(AND(E14&lt;&gt;'Povolené hodnoty'!$B$4,F14=4),G14+J14,"")</f>
      </c>
      <c r="U14" s="127">
        <f>IF(AND(E14&lt;&gt;'Povolené hodnoty'!$B$4,OR(F14="5a",F14="5b")),G14+J14,"")</f>
      </c>
      <c r="V14" s="127">
        <f>IF(AND(E14&lt;&gt;'Povolené hodnoty'!$B$4,F14=6),G14+J14,"")</f>
      </c>
      <c r="W14" s="126">
        <f>IF(AND(E14&lt;&gt;'Povolené hodnoty'!$B$4,F14=7),G14+J14,"")</f>
      </c>
      <c r="X14" s="125">
        <f>IF(AND(E14&lt;&gt;'Povolené hodnoty'!$B$4,F14=10),H14+K14,"")</f>
      </c>
      <c r="Y14" s="127">
        <f>IF(AND(E14&lt;&gt;'Povolené hodnoty'!$B$4,F14=11),H14+K14,"")</f>
      </c>
      <c r="Z14" s="127">
        <f>IF(AND(E14&lt;&gt;'Povolené hodnoty'!$B$4,F14=12),H14+K14,"")</f>
      </c>
      <c r="AA14" s="126">
        <f>IF(AND(E14&lt;&gt;'Povolené hodnoty'!$B$4,F14=13),H14+K14,"")</f>
      </c>
    </row>
    <row r="15" spans="1:27" ht="12.75">
      <c r="A15" s="123">
        <v>8</v>
      </c>
      <c r="B15" s="151">
        <f ca="1" t="shared" si="0"/>
        <v>0</v>
      </c>
      <c r="C15" s="152">
        <f ca="1" t="shared" si="0"/>
        <v>0</v>
      </c>
      <c r="D15" s="153">
        <f ca="1" t="shared" si="0"/>
        <v>0</v>
      </c>
      <c r="E15" s="154">
        <f ca="1" t="shared" si="0"/>
        <v>0</v>
      </c>
      <c r="F15" s="155">
        <f ca="1" t="shared" si="0"/>
        <v>0</v>
      </c>
      <c r="G15" s="125">
        <f ca="1" t="shared" si="0"/>
        <v>0</v>
      </c>
      <c r="H15" s="127">
        <f ca="1" t="shared" si="0"/>
        <v>0</v>
      </c>
      <c r="I15" s="126">
        <f t="shared" si="3"/>
        <v>3625</v>
      </c>
      <c r="J15" s="125">
        <f ca="1" t="shared" si="1"/>
        <v>0</v>
      </c>
      <c r="K15" s="127">
        <f ca="1" t="shared" si="1"/>
        <v>0</v>
      </c>
      <c r="L15" s="126">
        <f t="shared" si="2"/>
        <v>10882</v>
      </c>
      <c r="M15" s="124">
        <v>8</v>
      </c>
      <c r="N15" s="125">
        <f>IF(AND(E15='Povolené hodnoty'!$B$4,F15=2),G15+J15,"")</f>
      </c>
      <c r="O15" s="126">
        <f>IF(AND(E15='Povolené hodnoty'!$B$4,F15=1),G15+J15,"")</f>
      </c>
      <c r="P15" s="125">
        <f>IF(AND(E15='Povolené hodnoty'!$B$4,F15=10),H15+K15,"")</f>
      </c>
      <c r="Q15" s="126">
        <f>IF(AND(E15='Povolené hodnoty'!$B$4,F15=9),H15+K15,"")</f>
      </c>
      <c r="R15" s="125">
        <f>IF(AND(E15&lt;&gt;'Povolené hodnoty'!$B$4,F15=2),G15+J15,"")</f>
      </c>
      <c r="S15" s="127">
        <f>IF(AND(E15&lt;&gt;'Povolené hodnoty'!$B$4,F15=3),G15+J15,"")</f>
      </c>
      <c r="T15" s="127">
        <f>IF(AND(E15&lt;&gt;'Povolené hodnoty'!$B$4,F15=4),G15+J15,"")</f>
      </c>
      <c r="U15" s="127">
        <f>IF(AND(E15&lt;&gt;'Povolené hodnoty'!$B$4,OR(F15="5a",F15="5b")),G15+J15,"")</f>
      </c>
      <c r="V15" s="127">
        <f>IF(AND(E15&lt;&gt;'Povolené hodnoty'!$B$4,F15=6),G15+J15,"")</f>
      </c>
      <c r="W15" s="126">
        <f>IF(AND(E15&lt;&gt;'Povolené hodnoty'!$B$4,F15=7),G15+J15,"")</f>
      </c>
      <c r="X15" s="125">
        <f>IF(AND(E15&lt;&gt;'Povolené hodnoty'!$B$4,F15=10),H15+K15,"")</f>
      </c>
      <c r="Y15" s="127">
        <f>IF(AND(E15&lt;&gt;'Povolené hodnoty'!$B$4,F15=11),H15+K15,"")</f>
      </c>
      <c r="Z15" s="127">
        <f>IF(AND(E15&lt;&gt;'Povolené hodnoty'!$B$4,F15=12),H15+K15,"")</f>
      </c>
      <c r="AA15" s="126">
        <f>IF(AND(E15&lt;&gt;'Povolené hodnoty'!$B$4,F15=13),H15+K15,"")</f>
      </c>
    </row>
    <row r="16" spans="1:27" ht="12.75">
      <c r="A16" s="123">
        <v>9</v>
      </c>
      <c r="B16" s="151">
        <f ca="1" t="shared" si="0"/>
        <v>0</v>
      </c>
      <c r="C16" s="152">
        <f ca="1" t="shared" si="0"/>
        <v>0</v>
      </c>
      <c r="D16" s="153">
        <f ca="1" t="shared" si="0"/>
        <v>0</v>
      </c>
      <c r="E16" s="154">
        <f ca="1" t="shared" si="0"/>
        <v>0</v>
      </c>
      <c r="F16" s="155">
        <f ca="1" t="shared" si="0"/>
        <v>0</v>
      </c>
      <c r="G16" s="125">
        <f ca="1" t="shared" si="0"/>
        <v>0</v>
      </c>
      <c r="H16" s="127">
        <f ca="1" t="shared" si="0"/>
        <v>0</v>
      </c>
      <c r="I16" s="126">
        <f t="shared" si="3"/>
        <v>3625</v>
      </c>
      <c r="J16" s="125">
        <f ca="1" t="shared" si="1"/>
        <v>0</v>
      </c>
      <c r="K16" s="127">
        <f ca="1" t="shared" si="1"/>
        <v>0</v>
      </c>
      <c r="L16" s="126">
        <f t="shared" si="2"/>
        <v>10882</v>
      </c>
      <c r="M16" s="124">
        <v>9</v>
      </c>
      <c r="N16" s="125">
        <f>IF(AND(E16='Povolené hodnoty'!$B$4,F16=2),G16+J16,"")</f>
      </c>
      <c r="O16" s="126">
        <f>IF(AND(E16='Povolené hodnoty'!$B$4,F16=1),G16+J16,"")</f>
      </c>
      <c r="P16" s="125">
        <f>IF(AND(E16='Povolené hodnoty'!$B$4,F16=10),H16+K16,"")</f>
      </c>
      <c r="Q16" s="126">
        <f>IF(AND(E16='Povolené hodnoty'!$B$4,F16=9),H16+K16,"")</f>
      </c>
      <c r="R16" s="125">
        <f>IF(AND(E16&lt;&gt;'Povolené hodnoty'!$B$4,F16=2),G16+J16,"")</f>
      </c>
      <c r="S16" s="127">
        <f>IF(AND(E16&lt;&gt;'Povolené hodnoty'!$B$4,F16=3),G16+J16,"")</f>
      </c>
      <c r="T16" s="127">
        <f>IF(AND(E16&lt;&gt;'Povolené hodnoty'!$B$4,F16=4),G16+J16,"")</f>
      </c>
      <c r="U16" s="127">
        <f>IF(AND(E16&lt;&gt;'Povolené hodnoty'!$B$4,OR(F16="5a",F16="5b")),G16+J16,"")</f>
      </c>
      <c r="V16" s="127">
        <f>IF(AND(E16&lt;&gt;'Povolené hodnoty'!$B$4,F16=6),G16+J16,"")</f>
      </c>
      <c r="W16" s="126">
        <f>IF(AND(E16&lt;&gt;'Povolené hodnoty'!$B$4,F16=7),G16+J16,"")</f>
      </c>
      <c r="X16" s="125">
        <f>IF(AND(E16&lt;&gt;'Povolené hodnoty'!$B$4,F16=10),H16+K16,"")</f>
      </c>
      <c r="Y16" s="127">
        <f>IF(AND(E16&lt;&gt;'Povolené hodnoty'!$B$4,F16=11),H16+K16,"")</f>
      </c>
      <c r="Z16" s="127">
        <f>IF(AND(E16&lt;&gt;'Povolené hodnoty'!$B$4,F16=12),H16+K16,"")</f>
      </c>
      <c r="AA16" s="126">
        <f>IF(AND(E16&lt;&gt;'Povolené hodnoty'!$B$4,F16=13),H16+K16,"")</f>
      </c>
    </row>
    <row r="17" spans="1:27" ht="12.75">
      <c r="A17" s="123">
        <v>10</v>
      </c>
      <c r="B17" s="151">
        <f ca="1" t="shared" si="0"/>
        <v>0</v>
      </c>
      <c r="C17" s="152">
        <f ca="1" t="shared" si="0"/>
        <v>0</v>
      </c>
      <c r="D17" s="153">
        <f ca="1" t="shared" si="0"/>
        <v>0</v>
      </c>
      <c r="E17" s="154">
        <f ca="1" t="shared" si="0"/>
        <v>0</v>
      </c>
      <c r="F17" s="155">
        <f ca="1" t="shared" si="0"/>
        <v>0</v>
      </c>
      <c r="G17" s="125">
        <f ca="1" t="shared" si="0"/>
        <v>0</v>
      </c>
      <c r="H17" s="127">
        <f ca="1" t="shared" si="0"/>
        <v>0</v>
      </c>
      <c r="I17" s="126">
        <f t="shared" si="3"/>
        <v>3625</v>
      </c>
      <c r="J17" s="125">
        <f ca="1" t="shared" si="1"/>
        <v>0</v>
      </c>
      <c r="K17" s="127">
        <f ca="1" t="shared" si="1"/>
        <v>0</v>
      </c>
      <c r="L17" s="126">
        <f t="shared" si="2"/>
        <v>10882</v>
      </c>
      <c r="M17" s="124">
        <v>10</v>
      </c>
      <c r="N17" s="125">
        <f>IF(AND(E17='Povolené hodnoty'!$B$4,F17=2),G17+J17,"")</f>
      </c>
      <c r="O17" s="126">
        <f>IF(AND(E17='Povolené hodnoty'!$B$4,F17=1),G17+J17,"")</f>
      </c>
      <c r="P17" s="125">
        <f>IF(AND(E17='Povolené hodnoty'!$B$4,F17=10),H17+K17,"")</f>
      </c>
      <c r="Q17" s="126">
        <f>IF(AND(E17='Povolené hodnoty'!$B$4,F17=9),H17+K17,"")</f>
      </c>
      <c r="R17" s="125">
        <f>IF(AND(E17&lt;&gt;'Povolené hodnoty'!$B$4,F17=2),G17+J17,"")</f>
      </c>
      <c r="S17" s="127">
        <f>IF(AND(E17&lt;&gt;'Povolené hodnoty'!$B$4,F17=3),G17+J17,"")</f>
      </c>
      <c r="T17" s="127">
        <f>IF(AND(E17&lt;&gt;'Povolené hodnoty'!$B$4,F17=4),G17+J17,"")</f>
      </c>
      <c r="U17" s="127">
        <f>IF(AND(E17&lt;&gt;'Povolené hodnoty'!$B$4,OR(F17="5a",F17="5b")),G17+J17,"")</f>
      </c>
      <c r="V17" s="127">
        <f>IF(AND(E17&lt;&gt;'Povolené hodnoty'!$B$4,F17=6),G17+J17,"")</f>
      </c>
      <c r="W17" s="126">
        <f>IF(AND(E17&lt;&gt;'Povolené hodnoty'!$B$4,F17=7),G17+J17,"")</f>
      </c>
      <c r="X17" s="125">
        <f>IF(AND(E17&lt;&gt;'Povolené hodnoty'!$B$4,F17=10),H17+K17,"")</f>
      </c>
      <c r="Y17" s="127">
        <f>IF(AND(E17&lt;&gt;'Povolené hodnoty'!$B$4,F17=11),H17+K17,"")</f>
      </c>
      <c r="Z17" s="127">
        <f>IF(AND(E17&lt;&gt;'Povolené hodnoty'!$B$4,F17=12),H17+K17,"")</f>
      </c>
      <c r="AA17" s="126">
        <f>IF(AND(E17&lt;&gt;'Povolené hodnoty'!$B$4,F17=13),H17+K17,"")</f>
      </c>
    </row>
    <row r="18" spans="1:27" ht="12.75">
      <c r="A18" s="123">
        <v>11</v>
      </c>
      <c r="B18" s="151">
        <f ca="1" t="shared" si="4" ref="B18:H27">INDIRECT("Deník!"&amp;B$1&amp;$B$41*30+$A18-25)</f>
        <v>0</v>
      </c>
      <c r="C18" s="152">
        <f ca="1" t="shared" si="4"/>
        <v>0</v>
      </c>
      <c r="D18" s="153">
        <f ca="1" t="shared" si="4"/>
        <v>0</v>
      </c>
      <c r="E18" s="154">
        <f ca="1" t="shared" si="4"/>
        <v>0</v>
      </c>
      <c r="F18" s="155">
        <f ca="1" t="shared" si="4"/>
        <v>0</v>
      </c>
      <c r="G18" s="125">
        <f ca="1" t="shared" si="4"/>
        <v>0</v>
      </c>
      <c r="H18" s="127">
        <f ca="1" t="shared" si="4"/>
        <v>0</v>
      </c>
      <c r="I18" s="126">
        <f t="shared" si="3"/>
        <v>3625</v>
      </c>
      <c r="J18" s="125">
        <f ca="1" t="shared" si="1"/>
        <v>0</v>
      </c>
      <c r="K18" s="127">
        <f ca="1" t="shared" si="1"/>
        <v>0</v>
      </c>
      <c r="L18" s="126">
        <f t="shared" si="2"/>
        <v>10882</v>
      </c>
      <c r="M18" s="124">
        <v>11</v>
      </c>
      <c r="N18" s="125">
        <f>IF(AND(E18='Povolené hodnoty'!$B$4,F18=2),G18+J18,"")</f>
      </c>
      <c r="O18" s="126">
        <f>IF(AND(E18='Povolené hodnoty'!$B$4,F18=1),G18+J18,"")</f>
      </c>
      <c r="P18" s="125">
        <f>IF(AND(E18='Povolené hodnoty'!$B$4,F18=10),H18+K18,"")</f>
      </c>
      <c r="Q18" s="126">
        <f>IF(AND(E18='Povolené hodnoty'!$B$4,F18=9),H18+K18,"")</f>
      </c>
      <c r="R18" s="125">
        <f>IF(AND(E18&lt;&gt;'Povolené hodnoty'!$B$4,F18=2),G18+J18,"")</f>
      </c>
      <c r="S18" s="127">
        <f>IF(AND(E18&lt;&gt;'Povolené hodnoty'!$B$4,F18=3),G18+J18,"")</f>
      </c>
      <c r="T18" s="127">
        <f>IF(AND(E18&lt;&gt;'Povolené hodnoty'!$B$4,F18=4),G18+J18,"")</f>
      </c>
      <c r="U18" s="127">
        <f>IF(AND(E18&lt;&gt;'Povolené hodnoty'!$B$4,OR(F18="5a",F18="5b")),G18+J18,"")</f>
      </c>
      <c r="V18" s="127">
        <f>IF(AND(E18&lt;&gt;'Povolené hodnoty'!$B$4,F18=6),G18+J18,"")</f>
      </c>
      <c r="W18" s="126">
        <f>IF(AND(E18&lt;&gt;'Povolené hodnoty'!$B$4,F18=7),G18+J18,"")</f>
      </c>
      <c r="X18" s="125">
        <f>IF(AND(E18&lt;&gt;'Povolené hodnoty'!$B$4,F18=10),H18+K18,"")</f>
      </c>
      <c r="Y18" s="127">
        <f>IF(AND(E18&lt;&gt;'Povolené hodnoty'!$B$4,F18=11),H18+K18,"")</f>
      </c>
      <c r="Z18" s="127">
        <f>IF(AND(E18&lt;&gt;'Povolené hodnoty'!$B$4,F18=12),H18+K18,"")</f>
      </c>
      <c r="AA18" s="126">
        <f>IF(AND(E18&lt;&gt;'Povolené hodnoty'!$B$4,F18=13),H18+K18,"")</f>
      </c>
    </row>
    <row r="19" spans="1:27" ht="12.75">
      <c r="A19" s="123">
        <v>12</v>
      </c>
      <c r="B19" s="151">
        <f ca="1" t="shared" si="4"/>
        <v>0</v>
      </c>
      <c r="C19" s="152">
        <f ca="1" t="shared" si="4"/>
        <v>0</v>
      </c>
      <c r="D19" s="153">
        <f ca="1" t="shared" si="4"/>
        <v>0</v>
      </c>
      <c r="E19" s="154">
        <f ca="1" t="shared" si="4"/>
        <v>0</v>
      </c>
      <c r="F19" s="155">
        <f ca="1" t="shared" si="4"/>
        <v>0</v>
      </c>
      <c r="G19" s="125">
        <f ca="1" t="shared" si="4"/>
        <v>0</v>
      </c>
      <c r="H19" s="127">
        <f ca="1" t="shared" si="4"/>
        <v>0</v>
      </c>
      <c r="I19" s="126">
        <f t="shared" si="3"/>
        <v>3625</v>
      </c>
      <c r="J19" s="125">
        <f ca="1" t="shared" si="1"/>
        <v>0</v>
      </c>
      <c r="K19" s="127">
        <f ca="1" t="shared" si="1"/>
        <v>0</v>
      </c>
      <c r="L19" s="126">
        <f t="shared" si="2"/>
        <v>10882</v>
      </c>
      <c r="M19" s="124">
        <v>12</v>
      </c>
      <c r="N19" s="125">
        <f>IF(AND(E19='Povolené hodnoty'!$B$4,F19=2),G19+J19,"")</f>
      </c>
      <c r="O19" s="126">
        <f>IF(AND(E19='Povolené hodnoty'!$B$4,F19=1),G19+J19,"")</f>
      </c>
      <c r="P19" s="125">
        <f>IF(AND(E19='Povolené hodnoty'!$B$4,F19=10),H19+K19,"")</f>
      </c>
      <c r="Q19" s="126">
        <f>IF(AND(E19='Povolené hodnoty'!$B$4,F19=9),H19+K19,"")</f>
      </c>
      <c r="R19" s="125">
        <f>IF(AND(E19&lt;&gt;'Povolené hodnoty'!$B$4,F19=2),G19+J19,"")</f>
      </c>
      <c r="S19" s="127">
        <f>IF(AND(E19&lt;&gt;'Povolené hodnoty'!$B$4,F19=3),G19+J19,"")</f>
      </c>
      <c r="T19" s="127">
        <f>IF(AND(E19&lt;&gt;'Povolené hodnoty'!$B$4,F19=4),G19+J19,"")</f>
      </c>
      <c r="U19" s="127">
        <f>IF(AND(E19&lt;&gt;'Povolené hodnoty'!$B$4,OR(F19="5a",F19="5b")),G19+J19,"")</f>
      </c>
      <c r="V19" s="127">
        <f>IF(AND(E19&lt;&gt;'Povolené hodnoty'!$B$4,F19=6),G19+J19,"")</f>
      </c>
      <c r="W19" s="126">
        <f>IF(AND(E19&lt;&gt;'Povolené hodnoty'!$B$4,F19=7),G19+J19,"")</f>
      </c>
      <c r="X19" s="125">
        <f>IF(AND(E19&lt;&gt;'Povolené hodnoty'!$B$4,F19=10),H19+K19,"")</f>
      </c>
      <c r="Y19" s="127">
        <f>IF(AND(E19&lt;&gt;'Povolené hodnoty'!$B$4,F19=11),H19+K19,"")</f>
      </c>
      <c r="Z19" s="127">
        <f>IF(AND(E19&lt;&gt;'Povolené hodnoty'!$B$4,F19=12),H19+K19,"")</f>
      </c>
      <c r="AA19" s="126">
        <f>IF(AND(E19&lt;&gt;'Povolené hodnoty'!$B$4,F19=13),H19+K19,"")</f>
      </c>
    </row>
    <row r="20" spans="1:27" ht="12.75">
      <c r="A20" s="123">
        <v>13</v>
      </c>
      <c r="B20" s="151">
        <f ca="1" t="shared" si="4"/>
        <v>0</v>
      </c>
      <c r="C20" s="152">
        <f ca="1" t="shared" si="4"/>
        <v>0</v>
      </c>
      <c r="D20" s="153">
        <f ca="1" t="shared" si="4"/>
        <v>0</v>
      </c>
      <c r="E20" s="154">
        <f ca="1" t="shared" si="4"/>
        <v>0</v>
      </c>
      <c r="F20" s="155">
        <f ca="1" t="shared" si="4"/>
        <v>0</v>
      </c>
      <c r="G20" s="125">
        <f ca="1" t="shared" si="4"/>
        <v>0</v>
      </c>
      <c r="H20" s="127">
        <f ca="1" t="shared" si="4"/>
        <v>0</v>
      </c>
      <c r="I20" s="126">
        <f t="shared" si="3"/>
        <v>3625</v>
      </c>
      <c r="J20" s="125">
        <f ca="1" t="shared" si="1"/>
        <v>0</v>
      </c>
      <c r="K20" s="127">
        <f ca="1" t="shared" si="1"/>
        <v>0</v>
      </c>
      <c r="L20" s="126">
        <f t="shared" si="2"/>
        <v>10882</v>
      </c>
      <c r="M20" s="124">
        <v>13</v>
      </c>
      <c r="N20" s="125">
        <f>IF(AND(E20='Povolené hodnoty'!$B$4,F20=2),G20+J20,"")</f>
      </c>
      <c r="O20" s="126">
        <f>IF(AND(E20='Povolené hodnoty'!$B$4,F20=1),G20+J20,"")</f>
      </c>
      <c r="P20" s="125">
        <f>IF(AND(E20='Povolené hodnoty'!$B$4,F20=10),H20+K20,"")</f>
      </c>
      <c r="Q20" s="126">
        <f>IF(AND(E20='Povolené hodnoty'!$B$4,F20=9),H20+K20,"")</f>
      </c>
      <c r="R20" s="125">
        <f>IF(AND(E20&lt;&gt;'Povolené hodnoty'!$B$4,F20=2),G20+J20,"")</f>
      </c>
      <c r="S20" s="127">
        <f>IF(AND(E20&lt;&gt;'Povolené hodnoty'!$B$4,F20=3),G20+J20,"")</f>
      </c>
      <c r="T20" s="127">
        <f>IF(AND(E20&lt;&gt;'Povolené hodnoty'!$B$4,F20=4),G20+J20,"")</f>
      </c>
      <c r="U20" s="127">
        <f>IF(AND(E20&lt;&gt;'Povolené hodnoty'!$B$4,OR(F20="5a",F20="5b")),G20+J20,"")</f>
      </c>
      <c r="V20" s="127">
        <f>IF(AND(E20&lt;&gt;'Povolené hodnoty'!$B$4,F20=6),G20+J20,"")</f>
      </c>
      <c r="W20" s="126">
        <f>IF(AND(E20&lt;&gt;'Povolené hodnoty'!$B$4,F20=7),G20+J20,"")</f>
      </c>
      <c r="X20" s="125">
        <f>IF(AND(E20&lt;&gt;'Povolené hodnoty'!$B$4,F20=10),H20+K20,"")</f>
      </c>
      <c r="Y20" s="127">
        <f>IF(AND(E20&lt;&gt;'Povolené hodnoty'!$B$4,F20=11),H20+K20,"")</f>
      </c>
      <c r="Z20" s="127">
        <f>IF(AND(E20&lt;&gt;'Povolené hodnoty'!$B$4,F20=12),H20+K20,"")</f>
      </c>
      <c r="AA20" s="126">
        <f>IF(AND(E20&lt;&gt;'Povolené hodnoty'!$B$4,F20=13),H20+K20,"")</f>
      </c>
    </row>
    <row r="21" spans="1:27" ht="12.75">
      <c r="A21" s="123">
        <v>14</v>
      </c>
      <c r="B21" s="151">
        <f ca="1" t="shared" si="4"/>
        <v>0</v>
      </c>
      <c r="C21" s="152">
        <f ca="1" t="shared" si="4"/>
        <v>0</v>
      </c>
      <c r="D21" s="153">
        <f ca="1" t="shared" si="4"/>
        <v>0</v>
      </c>
      <c r="E21" s="154">
        <f ca="1" t="shared" si="4"/>
        <v>0</v>
      </c>
      <c r="F21" s="155">
        <f ca="1" t="shared" si="4"/>
        <v>0</v>
      </c>
      <c r="G21" s="125">
        <f ca="1" t="shared" si="4"/>
        <v>0</v>
      </c>
      <c r="H21" s="127">
        <f ca="1" t="shared" si="4"/>
        <v>0</v>
      </c>
      <c r="I21" s="126">
        <f t="shared" si="3"/>
        <v>3625</v>
      </c>
      <c r="J21" s="125">
        <f ca="1" t="shared" si="1"/>
        <v>0</v>
      </c>
      <c r="K21" s="127">
        <f ca="1" t="shared" si="1"/>
        <v>0</v>
      </c>
      <c r="L21" s="126">
        <f t="shared" si="2"/>
        <v>10882</v>
      </c>
      <c r="M21" s="124">
        <v>14</v>
      </c>
      <c r="N21" s="125">
        <f>IF(AND(E21='Povolené hodnoty'!$B$4,F21=2),G21+J21,"")</f>
      </c>
      <c r="O21" s="126">
        <f>IF(AND(E21='Povolené hodnoty'!$B$4,F21=1),G21+J21,"")</f>
      </c>
      <c r="P21" s="125">
        <f>IF(AND(E21='Povolené hodnoty'!$B$4,F21=10),H21+K21,"")</f>
      </c>
      <c r="Q21" s="126">
        <f>IF(AND(E21='Povolené hodnoty'!$B$4,F21=9),H21+K21,"")</f>
      </c>
      <c r="R21" s="125">
        <f>IF(AND(E21&lt;&gt;'Povolené hodnoty'!$B$4,F21=2),G21+J21,"")</f>
      </c>
      <c r="S21" s="127">
        <f>IF(AND(E21&lt;&gt;'Povolené hodnoty'!$B$4,F21=3),G21+J21,"")</f>
      </c>
      <c r="T21" s="127">
        <f>IF(AND(E21&lt;&gt;'Povolené hodnoty'!$B$4,F21=4),G21+J21,"")</f>
      </c>
      <c r="U21" s="127">
        <f>IF(AND(E21&lt;&gt;'Povolené hodnoty'!$B$4,OR(F21="5a",F21="5b")),G21+J21,"")</f>
      </c>
      <c r="V21" s="127">
        <f>IF(AND(E21&lt;&gt;'Povolené hodnoty'!$B$4,F21=6),G21+J21,"")</f>
      </c>
      <c r="W21" s="126">
        <f>IF(AND(E21&lt;&gt;'Povolené hodnoty'!$B$4,F21=7),G21+J21,"")</f>
      </c>
      <c r="X21" s="125">
        <f>IF(AND(E21&lt;&gt;'Povolené hodnoty'!$B$4,F21=10),H21+K21,"")</f>
      </c>
      <c r="Y21" s="127">
        <f>IF(AND(E21&lt;&gt;'Povolené hodnoty'!$B$4,F21=11),H21+K21,"")</f>
      </c>
      <c r="Z21" s="127">
        <f>IF(AND(E21&lt;&gt;'Povolené hodnoty'!$B$4,F21=12),H21+K21,"")</f>
      </c>
      <c r="AA21" s="126">
        <f>IF(AND(E21&lt;&gt;'Povolené hodnoty'!$B$4,F21=13),H21+K21,"")</f>
      </c>
    </row>
    <row r="22" spans="1:27" ht="12.75">
      <c r="A22" s="123">
        <v>15</v>
      </c>
      <c r="B22" s="151">
        <f ca="1" t="shared" si="4"/>
        <v>0</v>
      </c>
      <c r="C22" s="152">
        <f ca="1" t="shared" si="4"/>
        <v>0</v>
      </c>
      <c r="D22" s="153">
        <f ca="1" t="shared" si="4"/>
        <v>0</v>
      </c>
      <c r="E22" s="154">
        <f ca="1" t="shared" si="4"/>
        <v>0</v>
      </c>
      <c r="F22" s="155">
        <f ca="1" t="shared" si="4"/>
        <v>0</v>
      </c>
      <c r="G22" s="125">
        <f ca="1" t="shared" si="4"/>
        <v>0</v>
      </c>
      <c r="H22" s="127">
        <f ca="1" t="shared" si="4"/>
        <v>0</v>
      </c>
      <c r="I22" s="126">
        <f t="shared" si="3"/>
        <v>3625</v>
      </c>
      <c r="J22" s="125">
        <f ca="1" t="shared" si="1"/>
        <v>0</v>
      </c>
      <c r="K22" s="127">
        <f ca="1" t="shared" si="1"/>
        <v>0</v>
      </c>
      <c r="L22" s="126">
        <f t="shared" si="2"/>
        <v>10882</v>
      </c>
      <c r="M22" s="124">
        <v>15</v>
      </c>
      <c r="N22" s="125">
        <f>IF(AND(E22='Povolené hodnoty'!$B$4,F22=2),G22+J22,"")</f>
      </c>
      <c r="O22" s="126">
        <f>IF(AND(E22='Povolené hodnoty'!$B$4,F22=1),G22+J22,"")</f>
      </c>
      <c r="P22" s="125">
        <f>IF(AND(E22='Povolené hodnoty'!$B$4,F22=10),H22+K22,"")</f>
      </c>
      <c r="Q22" s="126">
        <f>IF(AND(E22='Povolené hodnoty'!$B$4,F22=9),H22+K22,"")</f>
      </c>
      <c r="R22" s="125">
        <f>IF(AND(E22&lt;&gt;'Povolené hodnoty'!$B$4,F22=2),G22+J22,"")</f>
      </c>
      <c r="S22" s="127">
        <f>IF(AND(E22&lt;&gt;'Povolené hodnoty'!$B$4,F22=3),G22+J22,"")</f>
      </c>
      <c r="T22" s="127">
        <f>IF(AND(E22&lt;&gt;'Povolené hodnoty'!$B$4,F22=4),G22+J22,"")</f>
      </c>
      <c r="U22" s="127">
        <f>IF(AND(E22&lt;&gt;'Povolené hodnoty'!$B$4,OR(F22="5a",F22="5b")),G22+J22,"")</f>
      </c>
      <c r="V22" s="127">
        <f>IF(AND(E22&lt;&gt;'Povolené hodnoty'!$B$4,F22=6),G22+J22,"")</f>
      </c>
      <c r="W22" s="126">
        <f>IF(AND(E22&lt;&gt;'Povolené hodnoty'!$B$4,F22=7),G22+J22,"")</f>
      </c>
      <c r="X22" s="125">
        <f>IF(AND(E22&lt;&gt;'Povolené hodnoty'!$B$4,F22=10),H22+K22,"")</f>
      </c>
      <c r="Y22" s="127">
        <f>IF(AND(E22&lt;&gt;'Povolené hodnoty'!$B$4,F22=11),H22+K22,"")</f>
      </c>
      <c r="Z22" s="127">
        <f>IF(AND(E22&lt;&gt;'Povolené hodnoty'!$B$4,F22=12),H22+K22,"")</f>
      </c>
      <c r="AA22" s="126">
        <f>IF(AND(E22&lt;&gt;'Povolené hodnoty'!$B$4,F22=13),H22+K22,"")</f>
      </c>
    </row>
    <row r="23" spans="1:27" ht="12.75">
      <c r="A23" s="123">
        <v>16</v>
      </c>
      <c r="B23" s="151">
        <f ca="1" t="shared" si="4"/>
        <v>0</v>
      </c>
      <c r="C23" s="152">
        <f ca="1" t="shared" si="4"/>
        <v>0</v>
      </c>
      <c r="D23" s="153">
        <f ca="1" t="shared" si="4"/>
        <v>0</v>
      </c>
      <c r="E23" s="154">
        <f ca="1" t="shared" si="4"/>
        <v>0</v>
      </c>
      <c r="F23" s="155">
        <f ca="1" t="shared" si="4"/>
        <v>0</v>
      </c>
      <c r="G23" s="125">
        <f ca="1" t="shared" si="4"/>
        <v>0</v>
      </c>
      <c r="H23" s="127">
        <f ca="1" t="shared" si="4"/>
        <v>0</v>
      </c>
      <c r="I23" s="126">
        <f t="shared" si="3"/>
        <v>3625</v>
      </c>
      <c r="J23" s="125">
        <f ca="1" t="shared" si="1"/>
        <v>0</v>
      </c>
      <c r="K23" s="127">
        <f ca="1" t="shared" si="1"/>
        <v>0</v>
      </c>
      <c r="L23" s="126">
        <f t="shared" si="2"/>
        <v>10882</v>
      </c>
      <c r="M23" s="124">
        <v>16</v>
      </c>
      <c r="N23" s="125">
        <f>IF(AND(E23='Povolené hodnoty'!$B$4,F23=2),G23+J23,"")</f>
      </c>
      <c r="O23" s="126">
        <f>IF(AND(E23='Povolené hodnoty'!$B$4,F23=1),G23+J23,"")</f>
      </c>
      <c r="P23" s="125">
        <f>IF(AND(E23='Povolené hodnoty'!$B$4,F23=10),H23+K23,"")</f>
      </c>
      <c r="Q23" s="126">
        <f>IF(AND(E23='Povolené hodnoty'!$B$4,F23=9),H23+K23,"")</f>
      </c>
      <c r="R23" s="125">
        <f>IF(AND(E23&lt;&gt;'Povolené hodnoty'!$B$4,F23=2),G23+J23,"")</f>
      </c>
      <c r="S23" s="127">
        <f>IF(AND(E23&lt;&gt;'Povolené hodnoty'!$B$4,F23=3),G23+J23,"")</f>
      </c>
      <c r="T23" s="127">
        <f>IF(AND(E23&lt;&gt;'Povolené hodnoty'!$B$4,F23=4),G23+J23,"")</f>
      </c>
      <c r="U23" s="127">
        <f>IF(AND(E23&lt;&gt;'Povolené hodnoty'!$B$4,OR(F23="5a",F23="5b")),G23+J23,"")</f>
      </c>
      <c r="V23" s="127">
        <f>IF(AND(E23&lt;&gt;'Povolené hodnoty'!$B$4,F23=6),G23+J23,"")</f>
      </c>
      <c r="W23" s="126">
        <f>IF(AND(E23&lt;&gt;'Povolené hodnoty'!$B$4,F23=7),G23+J23,"")</f>
      </c>
      <c r="X23" s="125">
        <f>IF(AND(E23&lt;&gt;'Povolené hodnoty'!$B$4,F23=10),H23+K23,"")</f>
      </c>
      <c r="Y23" s="127">
        <f>IF(AND(E23&lt;&gt;'Povolené hodnoty'!$B$4,F23=11),H23+K23,"")</f>
      </c>
      <c r="Z23" s="127">
        <f>IF(AND(E23&lt;&gt;'Povolené hodnoty'!$B$4,F23=12),H23+K23,"")</f>
      </c>
      <c r="AA23" s="126">
        <f>IF(AND(E23&lt;&gt;'Povolené hodnoty'!$B$4,F23=13),H23+K23,"")</f>
      </c>
    </row>
    <row r="24" spans="1:27" ht="12.75">
      <c r="A24" s="123">
        <v>17</v>
      </c>
      <c r="B24" s="151">
        <f ca="1" t="shared" si="4"/>
        <v>0</v>
      </c>
      <c r="C24" s="152">
        <f ca="1" t="shared" si="4"/>
        <v>0</v>
      </c>
      <c r="D24" s="153">
        <f ca="1" t="shared" si="4"/>
        <v>0</v>
      </c>
      <c r="E24" s="154">
        <f ca="1" t="shared" si="4"/>
        <v>0</v>
      </c>
      <c r="F24" s="155">
        <f ca="1" t="shared" si="4"/>
        <v>0</v>
      </c>
      <c r="G24" s="125">
        <f ca="1" t="shared" si="4"/>
        <v>0</v>
      </c>
      <c r="H24" s="127">
        <f ca="1" t="shared" si="4"/>
        <v>0</v>
      </c>
      <c r="I24" s="126">
        <f t="shared" si="3"/>
        <v>3625</v>
      </c>
      <c r="J24" s="125">
        <f ca="1" t="shared" si="1"/>
        <v>0</v>
      </c>
      <c r="K24" s="127">
        <f ca="1" t="shared" si="1"/>
        <v>0</v>
      </c>
      <c r="L24" s="126">
        <f t="shared" si="2"/>
        <v>10882</v>
      </c>
      <c r="M24" s="124">
        <v>17</v>
      </c>
      <c r="N24" s="125">
        <f>IF(AND(E24='Povolené hodnoty'!$B$4,F24=2),G24+J24,"")</f>
      </c>
      <c r="O24" s="126">
        <f>IF(AND(E24='Povolené hodnoty'!$B$4,F24=1),G24+J24,"")</f>
      </c>
      <c r="P24" s="125">
        <f>IF(AND(E24='Povolené hodnoty'!$B$4,F24=10),H24+K24,"")</f>
      </c>
      <c r="Q24" s="126">
        <f>IF(AND(E24='Povolené hodnoty'!$B$4,F24=9),H24+K24,"")</f>
      </c>
      <c r="R24" s="125">
        <f>IF(AND(E24&lt;&gt;'Povolené hodnoty'!$B$4,F24=2),G24+J24,"")</f>
      </c>
      <c r="S24" s="127">
        <f>IF(AND(E24&lt;&gt;'Povolené hodnoty'!$B$4,F24=3),G24+J24,"")</f>
      </c>
      <c r="T24" s="127">
        <f>IF(AND(E24&lt;&gt;'Povolené hodnoty'!$B$4,F24=4),G24+J24,"")</f>
      </c>
      <c r="U24" s="127">
        <f>IF(AND(E24&lt;&gt;'Povolené hodnoty'!$B$4,OR(F24="5a",F24="5b")),G24+J24,"")</f>
      </c>
      <c r="V24" s="127">
        <f>IF(AND(E24&lt;&gt;'Povolené hodnoty'!$B$4,F24=6),G24+J24,"")</f>
      </c>
      <c r="W24" s="126">
        <f>IF(AND(E24&lt;&gt;'Povolené hodnoty'!$B$4,F24=7),G24+J24,"")</f>
      </c>
      <c r="X24" s="125">
        <f>IF(AND(E24&lt;&gt;'Povolené hodnoty'!$B$4,F24=10),H24+K24,"")</f>
      </c>
      <c r="Y24" s="127">
        <f>IF(AND(E24&lt;&gt;'Povolené hodnoty'!$B$4,F24=11),H24+K24,"")</f>
      </c>
      <c r="Z24" s="127">
        <f>IF(AND(E24&lt;&gt;'Povolené hodnoty'!$B$4,F24=12),H24+K24,"")</f>
      </c>
      <c r="AA24" s="126">
        <f>IF(AND(E24&lt;&gt;'Povolené hodnoty'!$B$4,F24=13),H24+K24,"")</f>
      </c>
    </row>
    <row r="25" spans="1:27" ht="12.75">
      <c r="A25" s="123">
        <v>18</v>
      </c>
      <c r="B25" s="151">
        <f ca="1" t="shared" si="4"/>
        <v>0</v>
      </c>
      <c r="C25" s="152">
        <f ca="1" t="shared" si="4"/>
        <v>0</v>
      </c>
      <c r="D25" s="153">
        <f ca="1" t="shared" si="4"/>
        <v>0</v>
      </c>
      <c r="E25" s="154">
        <f ca="1" t="shared" si="4"/>
        <v>0</v>
      </c>
      <c r="F25" s="155">
        <f ca="1" t="shared" si="4"/>
        <v>0</v>
      </c>
      <c r="G25" s="125">
        <f ca="1" t="shared" si="4"/>
        <v>0</v>
      </c>
      <c r="H25" s="127">
        <f ca="1" t="shared" si="4"/>
        <v>0</v>
      </c>
      <c r="I25" s="126">
        <f t="shared" si="3"/>
        <v>3625</v>
      </c>
      <c r="J25" s="125">
        <f ca="1" t="shared" si="1"/>
        <v>0</v>
      </c>
      <c r="K25" s="127">
        <f ca="1" t="shared" si="1"/>
        <v>0</v>
      </c>
      <c r="L25" s="126">
        <f t="shared" si="2"/>
        <v>10882</v>
      </c>
      <c r="M25" s="124">
        <v>18</v>
      </c>
      <c r="N25" s="125">
        <f>IF(AND(E25='Povolené hodnoty'!$B$4,F25=2),G25+J25,"")</f>
      </c>
      <c r="O25" s="126">
        <f>IF(AND(E25='Povolené hodnoty'!$B$4,F25=1),G25+J25,"")</f>
      </c>
      <c r="P25" s="125">
        <f>IF(AND(E25='Povolené hodnoty'!$B$4,F25=10),H25+K25,"")</f>
      </c>
      <c r="Q25" s="126">
        <f>IF(AND(E25='Povolené hodnoty'!$B$4,F25=9),H25+K25,"")</f>
      </c>
      <c r="R25" s="125">
        <f>IF(AND(E25&lt;&gt;'Povolené hodnoty'!$B$4,F25=2),G25+J25,"")</f>
      </c>
      <c r="S25" s="127">
        <f>IF(AND(E25&lt;&gt;'Povolené hodnoty'!$B$4,F25=3),G25+J25,"")</f>
      </c>
      <c r="T25" s="127">
        <f>IF(AND(E25&lt;&gt;'Povolené hodnoty'!$B$4,F25=4),G25+J25,"")</f>
      </c>
      <c r="U25" s="127">
        <f>IF(AND(E25&lt;&gt;'Povolené hodnoty'!$B$4,OR(F25="5a",F25="5b")),G25+J25,"")</f>
      </c>
      <c r="V25" s="127">
        <f>IF(AND(E25&lt;&gt;'Povolené hodnoty'!$B$4,F25=6),G25+J25,"")</f>
      </c>
      <c r="W25" s="126">
        <f>IF(AND(E25&lt;&gt;'Povolené hodnoty'!$B$4,F25=7),G25+J25,"")</f>
      </c>
      <c r="X25" s="125">
        <f>IF(AND(E25&lt;&gt;'Povolené hodnoty'!$B$4,F25=10),H25+K25,"")</f>
      </c>
      <c r="Y25" s="127">
        <f>IF(AND(E25&lt;&gt;'Povolené hodnoty'!$B$4,F25=11),H25+K25,"")</f>
      </c>
      <c r="Z25" s="127">
        <f>IF(AND(E25&lt;&gt;'Povolené hodnoty'!$B$4,F25=12),H25+K25,"")</f>
      </c>
      <c r="AA25" s="126">
        <f>IF(AND(E25&lt;&gt;'Povolené hodnoty'!$B$4,F25=13),H25+K25,"")</f>
      </c>
    </row>
    <row r="26" spans="1:27" ht="12.75">
      <c r="A26" s="123">
        <v>19</v>
      </c>
      <c r="B26" s="151">
        <f ca="1" t="shared" si="4"/>
        <v>0</v>
      </c>
      <c r="C26" s="152">
        <f ca="1" t="shared" si="4"/>
        <v>0</v>
      </c>
      <c r="D26" s="153">
        <f ca="1" t="shared" si="4"/>
        <v>0</v>
      </c>
      <c r="E26" s="154">
        <f ca="1" t="shared" si="4"/>
        <v>0</v>
      </c>
      <c r="F26" s="155">
        <f ca="1" t="shared" si="4"/>
        <v>0</v>
      </c>
      <c r="G26" s="125">
        <f ca="1" t="shared" si="4"/>
        <v>0</v>
      </c>
      <c r="H26" s="127">
        <f ca="1" t="shared" si="4"/>
        <v>0</v>
      </c>
      <c r="I26" s="126">
        <f t="shared" si="3"/>
        <v>3625</v>
      </c>
      <c r="J26" s="125">
        <f ca="1" t="shared" si="1"/>
        <v>0</v>
      </c>
      <c r="K26" s="127">
        <f ca="1" t="shared" si="1"/>
        <v>0</v>
      </c>
      <c r="L26" s="126">
        <f t="shared" si="2"/>
        <v>10882</v>
      </c>
      <c r="M26" s="124">
        <v>19</v>
      </c>
      <c r="N26" s="125">
        <f>IF(AND(E26='Povolené hodnoty'!$B$4,F26=2),G26+J26,"")</f>
      </c>
      <c r="O26" s="126">
        <f>IF(AND(E26='Povolené hodnoty'!$B$4,F26=1),G26+J26,"")</f>
      </c>
      <c r="P26" s="125">
        <f>IF(AND(E26='Povolené hodnoty'!$B$4,F26=10),H26+K26,"")</f>
      </c>
      <c r="Q26" s="126">
        <f>IF(AND(E26='Povolené hodnoty'!$B$4,F26=9),H26+K26,"")</f>
      </c>
      <c r="R26" s="125">
        <f>IF(AND(E26&lt;&gt;'Povolené hodnoty'!$B$4,F26=2),G26+J26,"")</f>
      </c>
      <c r="S26" s="127">
        <f>IF(AND(E26&lt;&gt;'Povolené hodnoty'!$B$4,F26=3),G26+J26,"")</f>
      </c>
      <c r="T26" s="127">
        <f>IF(AND(E26&lt;&gt;'Povolené hodnoty'!$B$4,F26=4),G26+J26,"")</f>
      </c>
      <c r="U26" s="127">
        <f>IF(AND(E26&lt;&gt;'Povolené hodnoty'!$B$4,OR(F26="5a",F26="5b")),G26+J26,"")</f>
      </c>
      <c r="V26" s="127">
        <f>IF(AND(E26&lt;&gt;'Povolené hodnoty'!$B$4,F26=6),G26+J26,"")</f>
      </c>
      <c r="W26" s="126">
        <f>IF(AND(E26&lt;&gt;'Povolené hodnoty'!$B$4,F26=7),G26+J26,"")</f>
      </c>
      <c r="X26" s="125">
        <f>IF(AND(E26&lt;&gt;'Povolené hodnoty'!$B$4,F26=10),H26+K26,"")</f>
      </c>
      <c r="Y26" s="127">
        <f>IF(AND(E26&lt;&gt;'Povolené hodnoty'!$B$4,F26=11),H26+K26,"")</f>
      </c>
      <c r="Z26" s="127">
        <f>IF(AND(E26&lt;&gt;'Povolené hodnoty'!$B$4,F26=12),H26+K26,"")</f>
      </c>
      <c r="AA26" s="126">
        <f>IF(AND(E26&lt;&gt;'Povolené hodnoty'!$B$4,F26=13),H26+K26,"")</f>
      </c>
    </row>
    <row r="27" spans="1:27" ht="12.75">
      <c r="A27" s="123">
        <v>20</v>
      </c>
      <c r="B27" s="151">
        <f ca="1" t="shared" si="4"/>
        <v>0</v>
      </c>
      <c r="C27" s="152">
        <f ca="1" t="shared" si="4"/>
        <v>0</v>
      </c>
      <c r="D27" s="153">
        <f ca="1" t="shared" si="4"/>
        <v>0</v>
      </c>
      <c r="E27" s="154">
        <f ca="1" t="shared" si="4"/>
        <v>0</v>
      </c>
      <c r="F27" s="155">
        <f ca="1" t="shared" si="4"/>
        <v>0</v>
      </c>
      <c r="G27" s="125">
        <f ca="1" t="shared" si="4"/>
        <v>0</v>
      </c>
      <c r="H27" s="127">
        <f ca="1" t="shared" si="4"/>
        <v>0</v>
      </c>
      <c r="I27" s="126">
        <f t="shared" si="3"/>
        <v>3625</v>
      </c>
      <c r="J27" s="125">
        <f ca="1" t="shared" si="1"/>
        <v>0</v>
      </c>
      <c r="K27" s="127">
        <f ca="1" t="shared" si="1"/>
        <v>0</v>
      </c>
      <c r="L27" s="126">
        <f t="shared" si="2"/>
        <v>10882</v>
      </c>
      <c r="M27" s="124">
        <v>20</v>
      </c>
      <c r="N27" s="125">
        <f>IF(AND(E27='Povolené hodnoty'!$B$4,F27=2),G27+J27,"")</f>
      </c>
      <c r="O27" s="126">
        <f>IF(AND(E27='Povolené hodnoty'!$B$4,F27=1),G27+J27,"")</f>
      </c>
      <c r="P27" s="125">
        <f>IF(AND(E27='Povolené hodnoty'!$B$4,F27=10),H27+K27,"")</f>
      </c>
      <c r="Q27" s="126">
        <f>IF(AND(E27='Povolené hodnoty'!$B$4,F27=9),H27+K27,"")</f>
      </c>
      <c r="R27" s="125">
        <f>IF(AND(E27&lt;&gt;'Povolené hodnoty'!$B$4,F27=2),G27+J27,"")</f>
      </c>
      <c r="S27" s="127">
        <f>IF(AND(E27&lt;&gt;'Povolené hodnoty'!$B$4,F27=3),G27+J27,"")</f>
      </c>
      <c r="T27" s="127">
        <f>IF(AND(E27&lt;&gt;'Povolené hodnoty'!$B$4,F27=4),G27+J27,"")</f>
      </c>
      <c r="U27" s="127">
        <f>IF(AND(E27&lt;&gt;'Povolené hodnoty'!$B$4,OR(F27="5a",F27="5b")),G27+J27,"")</f>
      </c>
      <c r="V27" s="127">
        <f>IF(AND(E27&lt;&gt;'Povolené hodnoty'!$B$4,F27=6),G27+J27,"")</f>
      </c>
      <c r="W27" s="126">
        <f>IF(AND(E27&lt;&gt;'Povolené hodnoty'!$B$4,F27=7),G27+J27,"")</f>
      </c>
      <c r="X27" s="125">
        <f>IF(AND(E27&lt;&gt;'Povolené hodnoty'!$B$4,F27=10),H27+K27,"")</f>
      </c>
      <c r="Y27" s="127">
        <f>IF(AND(E27&lt;&gt;'Povolené hodnoty'!$B$4,F27=11),H27+K27,"")</f>
      </c>
      <c r="Z27" s="127">
        <f>IF(AND(E27&lt;&gt;'Povolené hodnoty'!$B$4,F27=12),H27+K27,"")</f>
      </c>
      <c r="AA27" s="126">
        <f>IF(AND(E27&lt;&gt;'Povolené hodnoty'!$B$4,F27=13),H27+K27,"")</f>
      </c>
    </row>
    <row r="28" spans="1:27" ht="12.75">
      <c r="A28" s="123">
        <v>21</v>
      </c>
      <c r="B28" s="151">
        <f ca="1" t="shared" si="5" ref="B28:H37">INDIRECT("Deník!"&amp;B$1&amp;$B$41*30+$A28-25)</f>
        <v>0</v>
      </c>
      <c r="C28" s="152">
        <f ca="1" t="shared" si="5"/>
        <v>0</v>
      </c>
      <c r="D28" s="153">
        <f ca="1" t="shared" si="5"/>
        <v>0</v>
      </c>
      <c r="E28" s="154">
        <f ca="1" t="shared" si="5"/>
        <v>0</v>
      </c>
      <c r="F28" s="155">
        <f ca="1" t="shared" si="5"/>
        <v>0</v>
      </c>
      <c r="G28" s="125">
        <f ca="1" t="shared" si="5"/>
        <v>0</v>
      </c>
      <c r="H28" s="127">
        <f ca="1" t="shared" si="5"/>
        <v>0</v>
      </c>
      <c r="I28" s="126">
        <f t="shared" si="3"/>
        <v>3625</v>
      </c>
      <c r="J28" s="125">
        <f ca="1" t="shared" si="1"/>
        <v>0</v>
      </c>
      <c r="K28" s="127">
        <f ca="1" t="shared" si="1"/>
        <v>0</v>
      </c>
      <c r="L28" s="126">
        <f t="shared" si="2"/>
        <v>10882</v>
      </c>
      <c r="M28" s="124">
        <v>21</v>
      </c>
      <c r="N28" s="125">
        <f>IF(AND(E28='Povolené hodnoty'!$B$4,F28=2),G28+J28,"")</f>
      </c>
      <c r="O28" s="126">
        <f>IF(AND(E28='Povolené hodnoty'!$B$4,F28=1),G28+J28,"")</f>
      </c>
      <c r="P28" s="125">
        <f>IF(AND(E28='Povolené hodnoty'!$B$4,F28=10),H28+K28,"")</f>
      </c>
      <c r="Q28" s="126">
        <f>IF(AND(E28='Povolené hodnoty'!$B$4,F28=9),H28+K28,"")</f>
      </c>
      <c r="R28" s="125">
        <f>IF(AND(E28&lt;&gt;'Povolené hodnoty'!$B$4,F28=2),G28+J28,"")</f>
      </c>
      <c r="S28" s="127">
        <f>IF(AND(E28&lt;&gt;'Povolené hodnoty'!$B$4,F28=3),G28+J28,"")</f>
      </c>
      <c r="T28" s="127">
        <f>IF(AND(E28&lt;&gt;'Povolené hodnoty'!$B$4,F28=4),G28+J28,"")</f>
      </c>
      <c r="U28" s="127">
        <f>IF(AND(E28&lt;&gt;'Povolené hodnoty'!$B$4,OR(F28="5a",F28="5b")),G28+J28,"")</f>
      </c>
      <c r="V28" s="127">
        <f>IF(AND(E28&lt;&gt;'Povolené hodnoty'!$B$4,F28=6),G28+J28,"")</f>
      </c>
      <c r="W28" s="126">
        <f>IF(AND(E28&lt;&gt;'Povolené hodnoty'!$B$4,F28=7),G28+J28,"")</f>
      </c>
      <c r="X28" s="125">
        <f>IF(AND(E28&lt;&gt;'Povolené hodnoty'!$B$4,F28=10),H28+K28,"")</f>
      </c>
      <c r="Y28" s="127">
        <f>IF(AND(E28&lt;&gt;'Povolené hodnoty'!$B$4,F28=11),H28+K28,"")</f>
      </c>
      <c r="Z28" s="127">
        <f>IF(AND(E28&lt;&gt;'Povolené hodnoty'!$B$4,F28=12),H28+K28,"")</f>
      </c>
      <c r="AA28" s="126">
        <f>IF(AND(E28&lt;&gt;'Povolené hodnoty'!$B$4,F28=13),H28+K28,"")</f>
      </c>
    </row>
    <row r="29" spans="1:27" ht="12.75">
      <c r="A29" s="123">
        <v>22</v>
      </c>
      <c r="B29" s="151">
        <f ca="1" t="shared" si="5"/>
        <v>0</v>
      </c>
      <c r="C29" s="152">
        <f ca="1" t="shared" si="5"/>
        <v>0</v>
      </c>
      <c r="D29" s="153">
        <f ca="1" t="shared" si="5"/>
        <v>0</v>
      </c>
      <c r="E29" s="154">
        <f ca="1" t="shared" si="5"/>
        <v>0</v>
      </c>
      <c r="F29" s="155">
        <f ca="1" t="shared" si="5"/>
        <v>0</v>
      </c>
      <c r="G29" s="125">
        <f ca="1" t="shared" si="5"/>
        <v>0</v>
      </c>
      <c r="H29" s="127">
        <f ca="1" t="shared" si="5"/>
        <v>0</v>
      </c>
      <c r="I29" s="126">
        <f t="shared" si="3"/>
        <v>3625</v>
      </c>
      <c r="J29" s="125">
        <f ca="1" t="shared" si="1"/>
        <v>0</v>
      </c>
      <c r="K29" s="127">
        <f ca="1" t="shared" si="1"/>
        <v>0</v>
      </c>
      <c r="L29" s="126">
        <f t="shared" si="2"/>
        <v>10882</v>
      </c>
      <c r="M29" s="124">
        <v>22</v>
      </c>
      <c r="N29" s="125">
        <f>IF(AND(E29='Povolené hodnoty'!$B$4,F29=2),G29+J29,"")</f>
      </c>
      <c r="O29" s="126">
        <f>IF(AND(E29='Povolené hodnoty'!$B$4,F29=1),G29+J29,"")</f>
      </c>
      <c r="P29" s="125">
        <f>IF(AND(E29='Povolené hodnoty'!$B$4,F29=10),H29+K29,"")</f>
      </c>
      <c r="Q29" s="126">
        <f>IF(AND(E29='Povolené hodnoty'!$B$4,F29=9),H29+K29,"")</f>
      </c>
      <c r="R29" s="125">
        <f>IF(AND(E29&lt;&gt;'Povolené hodnoty'!$B$4,F29=2),G29+J29,"")</f>
      </c>
      <c r="S29" s="127">
        <f>IF(AND(E29&lt;&gt;'Povolené hodnoty'!$B$4,F29=3),G29+J29,"")</f>
      </c>
      <c r="T29" s="127">
        <f>IF(AND(E29&lt;&gt;'Povolené hodnoty'!$B$4,F29=4),G29+J29,"")</f>
      </c>
      <c r="U29" s="127">
        <f>IF(AND(E29&lt;&gt;'Povolené hodnoty'!$B$4,OR(F29="5a",F29="5b")),G29+J29,"")</f>
      </c>
      <c r="V29" s="127">
        <f>IF(AND(E29&lt;&gt;'Povolené hodnoty'!$B$4,F29=6),G29+J29,"")</f>
      </c>
      <c r="W29" s="126">
        <f>IF(AND(E29&lt;&gt;'Povolené hodnoty'!$B$4,F29=7),G29+J29,"")</f>
      </c>
      <c r="X29" s="125">
        <f>IF(AND(E29&lt;&gt;'Povolené hodnoty'!$B$4,F29=10),H29+K29,"")</f>
      </c>
      <c r="Y29" s="127">
        <f>IF(AND(E29&lt;&gt;'Povolené hodnoty'!$B$4,F29=11),H29+K29,"")</f>
      </c>
      <c r="Z29" s="127">
        <f>IF(AND(E29&lt;&gt;'Povolené hodnoty'!$B$4,F29=12),H29+K29,"")</f>
      </c>
      <c r="AA29" s="126">
        <f>IF(AND(E29&lt;&gt;'Povolené hodnoty'!$B$4,F29=13),H29+K29,"")</f>
      </c>
    </row>
    <row r="30" spans="1:27" ht="12.75">
      <c r="A30" s="123">
        <v>23</v>
      </c>
      <c r="B30" s="151">
        <f ca="1" t="shared" si="5"/>
        <v>0</v>
      </c>
      <c r="C30" s="152">
        <f ca="1" t="shared" si="5"/>
        <v>0</v>
      </c>
      <c r="D30" s="153">
        <f ca="1" t="shared" si="5"/>
        <v>0</v>
      </c>
      <c r="E30" s="154">
        <f ca="1" t="shared" si="5"/>
        <v>0</v>
      </c>
      <c r="F30" s="155">
        <f ca="1" t="shared" si="5"/>
        <v>0</v>
      </c>
      <c r="G30" s="125">
        <f ca="1" t="shared" si="5"/>
        <v>0</v>
      </c>
      <c r="H30" s="127">
        <f ca="1" t="shared" si="5"/>
        <v>0</v>
      </c>
      <c r="I30" s="126">
        <f t="shared" si="3"/>
        <v>3625</v>
      </c>
      <c r="J30" s="125">
        <f ca="1" t="shared" si="1"/>
        <v>0</v>
      </c>
      <c r="K30" s="127">
        <f ca="1" t="shared" si="1"/>
        <v>0</v>
      </c>
      <c r="L30" s="126">
        <f t="shared" si="2"/>
        <v>10882</v>
      </c>
      <c r="M30" s="124">
        <v>23</v>
      </c>
      <c r="N30" s="125">
        <f>IF(AND(E30='Povolené hodnoty'!$B$4,F30=2),G30+J30,"")</f>
      </c>
      <c r="O30" s="126">
        <f>IF(AND(E30='Povolené hodnoty'!$B$4,F30=1),G30+J30,"")</f>
      </c>
      <c r="P30" s="125">
        <f>IF(AND(E30='Povolené hodnoty'!$B$4,F30=10),H30+K30,"")</f>
      </c>
      <c r="Q30" s="126">
        <f>IF(AND(E30='Povolené hodnoty'!$B$4,F30=9),H30+K30,"")</f>
      </c>
      <c r="R30" s="125">
        <f>IF(AND(E30&lt;&gt;'Povolené hodnoty'!$B$4,F30=2),G30+J30,"")</f>
      </c>
      <c r="S30" s="127">
        <f>IF(AND(E30&lt;&gt;'Povolené hodnoty'!$B$4,F30=3),G30+J30,"")</f>
      </c>
      <c r="T30" s="127">
        <f>IF(AND(E30&lt;&gt;'Povolené hodnoty'!$B$4,F30=4),G30+J30,"")</f>
      </c>
      <c r="U30" s="127">
        <f>IF(AND(E30&lt;&gt;'Povolené hodnoty'!$B$4,OR(F30="5a",F30="5b")),G30+J30,"")</f>
      </c>
      <c r="V30" s="127">
        <f>IF(AND(E30&lt;&gt;'Povolené hodnoty'!$B$4,F30=6),G30+J30,"")</f>
      </c>
      <c r="W30" s="126">
        <f>IF(AND(E30&lt;&gt;'Povolené hodnoty'!$B$4,F30=7),G30+J30,"")</f>
      </c>
      <c r="X30" s="125">
        <f>IF(AND(E30&lt;&gt;'Povolené hodnoty'!$B$4,F30=10),H30+K30,"")</f>
      </c>
      <c r="Y30" s="127">
        <f>IF(AND(E30&lt;&gt;'Povolené hodnoty'!$B$4,F30=11),H30+K30,"")</f>
      </c>
      <c r="Z30" s="127">
        <f>IF(AND(E30&lt;&gt;'Povolené hodnoty'!$B$4,F30=12),H30+K30,"")</f>
      </c>
      <c r="AA30" s="126">
        <f>IF(AND(E30&lt;&gt;'Povolené hodnoty'!$B$4,F30=13),H30+K30,"")</f>
      </c>
    </row>
    <row r="31" spans="1:27" ht="12.75">
      <c r="A31" s="123">
        <v>24</v>
      </c>
      <c r="B31" s="151">
        <f ca="1" t="shared" si="5"/>
        <v>0</v>
      </c>
      <c r="C31" s="152">
        <f ca="1" t="shared" si="5"/>
        <v>0</v>
      </c>
      <c r="D31" s="153">
        <f ca="1" t="shared" si="5"/>
        <v>0</v>
      </c>
      <c r="E31" s="154">
        <f ca="1" t="shared" si="5"/>
        <v>0</v>
      </c>
      <c r="F31" s="155">
        <f ca="1" t="shared" si="5"/>
        <v>0</v>
      </c>
      <c r="G31" s="125">
        <f ca="1" t="shared" si="5"/>
        <v>0</v>
      </c>
      <c r="H31" s="127">
        <f ca="1" t="shared" si="5"/>
        <v>0</v>
      </c>
      <c r="I31" s="126">
        <f t="shared" si="3"/>
        <v>3625</v>
      </c>
      <c r="J31" s="125">
        <f ca="1" t="shared" si="1"/>
        <v>0</v>
      </c>
      <c r="K31" s="127">
        <f ca="1" t="shared" si="1"/>
        <v>0</v>
      </c>
      <c r="L31" s="126">
        <f t="shared" si="2"/>
        <v>10882</v>
      </c>
      <c r="M31" s="124">
        <v>24</v>
      </c>
      <c r="N31" s="125">
        <f>IF(AND(E31='Povolené hodnoty'!$B$4,F31=2),G31+J31,"")</f>
      </c>
      <c r="O31" s="126">
        <f>IF(AND(E31='Povolené hodnoty'!$B$4,F31=1),G31+J31,"")</f>
      </c>
      <c r="P31" s="125">
        <f>IF(AND(E31='Povolené hodnoty'!$B$4,F31=10),H31+K31,"")</f>
      </c>
      <c r="Q31" s="126">
        <f>IF(AND(E31='Povolené hodnoty'!$B$4,F31=9),H31+K31,"")</f>
      </c>
      <c r="R31" s="125">
        <f>IF(AND(E31&lt;&gt;'Povolené hodnoty'!$B$4,F31=2),G31+J31,"")</f>
      </c>
      <c r="S31" s="127">
        <f>IF(AND(E31&lt;&gt;'Povolené hodnoty'!$B$4,F31=3),G31+J31,"")</f>
      </c>
      <c r="T31" s="127">
        <f>IF(AND(E31&lt;&gt;'Povolené hodnoty'!$B$4,F31=4),G31+J31,"")</f>
      </c>
      <c r="U31" s="127">
        <f>IF(AND(E31&lt;&gt;'Povolené hodnoty'!$B$4,OR(F31="5a",F31="5b")),G31+J31,"")</f>
      </c>
      <c r="V31" s="127">
        <f>IF(AND(E31&lt;&gt;'Povolené hodnoty'!$B$4,F31=6),G31+J31,"")</f>
      </c>
      <c r="W31" s="126">
        <f>IF(AND(E31&lt;&gt;'Povolené hodnoty'!$B$4,F31=7),G31+J31,"")</f>
      </c>
      <c r="X31" s="125">
        <f>IF(AND(E31&lt;&gt;'Povolené hodnoty'!$B$4,F31=10),H31+K31,"")</f>
      </c>
      <c r="Y31" s="127">
        <f>IF(AND(E31&lt;&gt;'Povolené hodnoty'!$B$4,F31=11),H31+K31,"")</f>
      </c>
      <c r="Z31" s="127">
        <f>IF(AND(E31&lt;&gt;'Povolené hodnoty'!$B$4,F31=12),H31+K31,"")</f>
      </c>
      <c r="AA31" s="126">
        <f>IF(AND(E31&lt;&gt;'Povolené hodnoty'!$B$4,F31=13),H31+K31,"")</f>
      </c>
    </row>
    <row r="32" spans="1:27" ht="12.75">
      <c r="A32" s="123">
        <v>25</v>
      </c>
      <c r="B32" s="151">
        <f ca="1" t="shared" si="5"/>
        <v>0</v>
      </c>
      <c r="C32" s="152">
        <f ca="1" t="shared" si="5"/>
        <v>0</v>
      </c>
      <c r="D32" s="153">
        <f ca="1" t="shared" si="5"/>
        <v>0</v>
      </c>
      <c r="E32" s="154">
        <f ca="1" t="shared" si="5"/>
        <v>0</v>
      </c>
      <c r="F32" s="155">
        <f ca="1" t="shared" si="5"/>
        <v>0</v>
      </c>
      <c r="G32" s="125">
        <f ca="1" t="shared" si="5"/>
        <v>0</v>
      </c>
      <c r="H32" s="127">
        <f ca="1" t="shared" si="5"/>
        <v>0</v>
      </c>
      <c r="I32" s="126">
        <f t="shared" si="3"/>
        <v>3625</v>
      </c>
      <c r="J32" s="125">
        <f ca="1" t="shared" si="1"/>
        <v>0</v>
      </c>
      <c r="K32" s="127">
        <f ca="1" t="shared" si="1"/>
        <v>0</v>
      </c>
      <c r="L32" s="126">
        <f t="shared" si="2"/>
        <v>10882</v>
      </c>
      <c r="M32" s="124">
        <v>25</v>
      </c>
      <c r="N32" s="125">
        <f>IF(AND(E32='Povolené hodnoty'!$B$4,F32=2),G32+J32,"")</f>
      </c>
      <c r="O32" s="126">
        <f>IF(AND(E32='Povolené hodnoty'!$B$4,F32=1),G32+J32,"")</f>
      </c>
      <c r="P32" s="125">
        <f>IF(AND(E32='Povolené hodnoty'!$B$4,F32=10),H32+K32,"")</f>
      </c>
      <c r="Q32" s="126">
        <f>IF(AND(E32='Povolené hodnoty'!$B$4,F32=9),H32+K32,"")</f>
      </c>
      <c r="R32" s="125">
        <f>IF(AND(E32&lt;&gt;'Povolené hodnoty'!$B$4,F32=2),G32+J32,"")</f>
      </c>
      <c r="S32" s="127">
        <f>IF(AND(E32&lt;&gt;'Povolené hodnoty'!$B$4,F32=3),G32+J32,"")</f>
      </c>
      <c r="T32" s="127">
        <f>IF(AND(E32&lt;&gt;'Povolené hodnoty'!$B$4,F32=4),G32+J32,"")</f>
      </c>
      <c r="U32" s="127">
        <f>IF(AND(E32&lt;&gt;'Povolené hodnoty'!$B$4,OR(F32="5a",F32="5b")),G32+J32,"")</f>
      </c>
      <c r="V32" s="127">
        <f>IF(AND(E32&lt;&gt;'Povolené hodnoty'!$B$4,F32=6),G32+J32,"")</f>
      </c>
      <c r="W32" s="126">
        <f>IF(AND(E32&lt;&gt;'Povolené hodnoty'!$B$4,F32=7),G32+J32,"")</f>
      </c>
      <c r="X32" s="125">
        <f>IF(AND(E32&lt;&gt;'Povolené hodnoty'!$B$4,F32=10),H32+K32,"")</f>
      </c>
      <c r="Y32" s="127">
        <f>IF(AND(E32&lt;&gt;'Povolené hodnoty'!$B$4,F32=11),H32+K32,"")</f>
      </c>
      <c r="Z32" s="127">
        <f>IF(AND(E32&lt;&gt;'Povolené hodnoty'!$B$4,F32=12),H32+K32,"")</f>
      </c>
      <c r="AA32" s="126">
        <f>IF(AND(E32&lt;&gt;'Povolené hodnoty'!$B$4,F32=13),H32+K32,"")</f>
      </c>
    </row>
    <row r="33" spans="1:27" ht="12.75">
      <c r="A33" s="123">
        <v>26</v>
      </c>
      <c r="B33" s="151">
        <f ca="1" t="shared" si="5"/>
        <v>0</v>
      </c>
      <c r="C33" s="152">
        <f ca="1" t="shared" si="5"/>
        <v>0</v>
      </c>
      <c r="D33" s="153">
        <f ca="1" t="shared" si="5"/>
        <v>0</v>
      </c>
      <c r="E33" s="154">
        <f ca="1" t="shared" si="5"/>
        <v>0</v>
      </c>
      <c r="F33" s="155">
        <f ca="1" t="shared" si="5"/>
        <v>0</v>
      </c>
      <c r="G33" s="125">
        <f ca="1" t="shared" si="5"/>
        <v>0</v>
      </c>
      <c r="H33" s="127">
        <f ca="1" t="shared" si="5"/>
        <v>0</v>
      </c>
      <c r="I33" s="126">
        <f t="shared" si="3"/>
        <v>3625</v>
      </c>
      <c r="J33" s="125">
        <f ca="1" t="shared" si="1"/>
        <v>0</v>
      </c>
      <c r="K33" s="127">
        <f ca="1" t="shared" si="1"/>
        <v>0</v>
      </c>
      <c r="L33" s="126">
        <f t="shared" si="2"/>
        <v>10882</v>
      </c>
      <c r="M33" s="124">
        <v>26</v>
      </c>
      <c r="N33" s="125">
        <f>IF(AND(E33='Povolené hodnoty'!$B$4,F33=2),G33+J33,"")</f>
      </c>
      <c r="O33" s="126">
        <f>IF(AND(E33='Povolené hodnoty'!$B$4,F33=1),G33+J33,"")</f>
      </c>
      <c r="P33" s="125">
        <f>IF(AND(E33='Povolené hodnoty'!$B$4,F33=10),H33+K33,"")</f>
      </c>
      <c r="Q33" s="126">
        <f>IF(AND(E33='Povolené hodnoty'!$B$4,F33=9),H33+K33,"")</f>
      </c>
      <c r="R33" s="125">
        <f>IF(AND(E33&lt;&gt;'Povolené hodnoty'!$B$4,F33=2),G33+J33,"")</f>
      </c>
      <c r="S33" s="127">
        <f>IF(AND(E33&lt;&gt;'Povolené hodnoty'!$B$4,F33=3),G33+J33,"")</f>
      </c>
      <c r="T33" s="127">
        <f>IF(AND(E33&lt;&gt;'Povolené hodnoty'!$B$4,F33=4),G33+J33,"")</f>
      </c>
      <c r="U33" s="127">
        <f>IF(AND(E33&lt;&gt;'Povolené hodnoty'!$B$4,OR(F33="5a",F33="5b")),G33+J33,"")</f>
      </c>
      <c r="V33" s="127">
        <f>IF(AND(E33&lt;&gt;'Povolené hodnoty'!$B$4,F33=6),G33+J33,"")</f>
      </c>
      <c r="W33" s="126">
        <f>IF(AND(E33&lt;&gt;'Povolené hodnoty'!$B$4,F33=7),G33+J33,"")</f>
      </c>
      <c r="X33" s="125">
        <f>IF(AND(E33&lt;&gt;'Povolené hodnoty'!$B$4,F33=10),H33+K33,"")</f>
      </c>
      <c r="Y33" s="127">
        <f>IF(AND(E33&lt;&gt;'Povolené hodnoty'!$B$4,F33=11),H33+K33,"")</f>
      </c>
      <c r="Z33" s="127">
        <f>IF(AND(E33&lt;&gt;'Povolené hodnoty'!$B$4,F33=12),H33+K33,"")</f>
      </c>
      <c r="AA33" s="126">
        <f>IF(AND(E33&lt;&gt;'Povolené hodnoty'!$B$4,F33=13),H33+K33,"")</f>
      </c>
    </row>
    <row r="34" spans="1:27" ht="12.75">
      <c r="A34" s="123">
        <v>27</v>
      </c>
      <c r="B34" s="151">
        <f ca="1" t="shared" si="5"/>
        <v>0</v>
      </c>
      <c r="C34" s="152">
        <f ca="1" t="shared" si="5"/>
        <v>0</v>
      </c>
      <c r="D34" s="153">
        <f ca="1" t="shared" si="5"/>
        <v>0</v>
      </c>
      <c r="E34" s="154">
        <f ca="1" t="shared" si="5"/>
        <v>0</v>
      </c>
      <c r="F34" s="155">
        <f ca="1" t="shared" si="5"/>
        <v>0</v>
      </c>
      <c r="G34" s="125">
        <f ca="1" t="shared" si="5"/>
        <v>0</v>
      </c>
      <c r="H34" s="127">
        <f ca="1" t="shared" si="5"/>
        <v>0</v>
      </c>
      <c r="I34" s="126">
        <f t="shared" si="3"/>
        <v>3625</v>
      </c>
      <c r="J34" s="125">
        <f ca="1" t="shared" si="1"/>
        <v>0</v>
      </c>
      <c r="K34" s="127">
        <f ca="1" t="shared" si="1"/>
        <v>0</v>
      </c>
      <c r="L34" s="126">
        <f t="shared" si="2"/>
        <v>10882</v>
      </c>
      <c r="M34" s="124">
        <v>27</v>
      </c>
      <c r="N34" s="125">
        <f>IF(AND(E34='Povolené hodnoty'!$B$4,F34=2),G34+J34,"")</f>
      </c>
      <c r="O34" s="126">
        <f>IF(AND(E34='Povolené hodnoty'!$B$4,F34=1),G34+J34,"")</f>
      </c>
      <c r="P34" s="125">
        <f>IF(AND(E34='Povolené hodnoty'!$B$4,F34=10),H34+K34,"")</f>
      </c>
      <c r="Q34" s="126">
        <f>IF(AND(E34='Povolené hodnoty'!$B$4,F34=9),H34+K34,"")</f>
      </c>
      <c r="R34" s="125">
        <f>IF(AND(E34&lt;&gt;'Povolené hodnoty'!$B$4,F34=2),G34+J34,"")</f>
      </c>
      <c r="S34" s="127">
        <f>IF(AND(E34&lt;&gt;'Povolené hodnoty'!$B$4,F34=3),G34+J34,"")</f>
      </c>
      <c r="T34" s="127">
        <f>IF(AND(E34&lt;&gt;'Povolené hodnoty'!$B$4,F34=4),G34+J34,"")</f>
      </c>
      <c r="U34" s="127">
        <f>IF(AND(E34&lt;&gt;'Povolené hodnoty'!$B$4,OR(F34="5a",F34="5b")),G34+J34,"")</f>
      </c>
      <c r="V34" s="127">
        <f>IF(AND(E34&lt;&gt;'Povolené hodnoty'!$B$4,F34=6),G34+J34,"")</f>
      </c>
      <c r="W34" s="126">
        <f>IF(AND(E34&lt;&gt;'Povolené hodnoty'!$B$4,F34=7),G34+J34,"")</f>
      </c>
      <c r="X34" s="125">
        <f>IF(AND(E34&lt;&gt;'Povolené hodnoty'!$B$4,F34=10),H34+K34,"")</f>
      </c>
      <c r="Y34" s="127">
        <f>IF(AND(E34&lt;&gt;'Povolené hodnoty'!$B$4,F34=11),H34+K34,"")</f>
      </c>
      <c r="Z34" s="127">
        <f>IF(AND(E34&lt;&gt;'Povolené hodnoty'!$B$4,F34=12),H34+K34,"")</f>
      </c>
      <c r="AA34" s="126">
        <f>IF(AND(E34&lt;&gt;'Povolené hodnoty'!$B$4,F34=13),H34+K34,"")</f>
      </c>
    </row>
    <row r="35" spans="1:27" ht="12.75">
      <c r="A35" s="123">
        <v>28</v>
      </c>
      <c r="B35" s="151">
        <f ca="1" t="shared" si="5"/>
        <v>0</v>
      </c>
      <c r="C35" s="152">
        <f ca="1" t="shared" si="5"/>
        <v>0</v>
      </c>
      <c r="D35" s="153">
        <f ca="1" t="shared" si="5"/>
        <v>0</v>
      </c>
      <c r="E35" s="154">
        <f ca="1" t="shared" si="5"/>
        <v>0</v>
      </c>
      <c r="F35" s="155">
        <f ca="1" t="shared" si="5"/>
        <v>0</v>
      </c>
      <c r="G35" s="125">
        <f ca="1" t="shared" si="5"/>
        <v>0</v>
      </c>
      <c r="H35" s="127">
        <f ca="1" t="shared" si="5"/>
        <v>0</v>
      </c>
      <c r="I35" s="126">
        <f t="shared" si="3"/>
        <v>3625</v>
      </c>
      <c r="J35" s="125">
        <f ca="1" t="shared" si="1"/>
        <v>0</v>
      </c>
      <c r="K35" s="127">
        <f ca="1" t="shared" si="1"/>
        <v>0</v>
      </c>
      <c r="L35" s="126">
        <f t="shared" si="2"/>
        <v>10882</v>
      </c>
      <c r="M35" s="124">
        <v>28</v>
      </c>
      <c r="N35" s="125">
        <f>IF(AND(E35='Povolené hodnoty'!$B$4,F35=2),G35+J35,"")</f>
      </c>
      <c r="O35" s="126">
        <f>IF(AND(E35='Povolené hodnoty'!$B$4,F35=1),G35+J35,"")</f>
      </c>
      <c r="P35" s="125">
        <f>IF(AND(E35='Povolené hodnoty'!$B$4,F35=10),H35+K35,"")</f>
      </c>
      <c r="Q35" s="126">
        <f>IF(AND(E35='Povolené hodnoty'!$B$4,F35=9),H35+K35,"")</f>
      </c>
      <c r="R35" s="125">
        <f>IF(AND(E35&lt;&gt;'Povolené hodnoty'!$B$4,F35=2),G35+J35,"")</f>
      </c>
      <c r="S35" s="127">
        <f>IF(AND(E35&lt;&gt;'Povolené hodnoty'!$B$4,F35=3),G35+J35,"")</f>
      </c>
      <c r="T35" s="127">
        <f>IF(AND(E35&lt;&gt;'Povolené hodnoty'!$B$4,F35=4),G35+J35,"")</f>
      </c>
      <c r="U35" s="127">
        <f>IF(AND(E35&lt;&gt;'Povolené hodnoty'!$B$4,OR(F35="5a",F35="5b")),G35+J35,"")</f>
      </c>
      <c r="V35" s="127">
        <f>IF(AND(E35&lt;&gt;'Povolené hodnoty'!$B$4,F35=6),G35+J35,"")</f>
      </c>
      <c r="W35" s="126">
        <f>IF(AND(E35&lt;&gt;'Povolené hodnoty'!$B$4,F35=7),G35+J35,"")</f>
      </c>
      <c r="X35" s="125">
        <f>IF(AND(E35&lt;&gt;'Povolené hodnoty'!$B$4,F35=10),H35+K35,"")</f>
      </c>
      <c r="Y35" s="127">
        <f>IF(AND(E35&lt;&gt;'Povolené hodnoty'!$B$4,F35=11),H35+K35,"")</f>
      </c>
      <c r="Z35" s="127">
        <f>IF(AND(E35&lt;&gt;'Povolené hodnoty'!$B$4,F35=12),H35+K35,"")</f>
      </c>
      <c r="AA35" s="126">
        <f>IF(AND(E35&lt;&gt;'Povolené hodnoty'!$B$4,F35=13),H35+K35,"")</f>
      </c>
    </row>
    <row r="36" spans="1:27" ht="12.75">
      <c r="A36" s="123">
        <v>29</v>
      </c>
      <c r="B36" s="151">
        <f ca="1" t="shared" si="5"/>
        <v>0</v>
      </c>
      <c r="C36" s="152">
        <f ca="1" t="shared" si="5"/>
        <v>0</v>
      </c>
      <c r="D36" s="153">
        <f ca="1" t="shared" si="5"/>
        <v>0</v>
      </c>
      <c r="E36" s="154">
        <f ca="1" t="shared" si="5"/>
        <v>0</v>
      </c>
      <c r="F36" s="155">
        <f ca="1" t="shared" si="5"/>
        <v>0</v>
      </c>
      <c r="G36" s="125">
        <f ca="1" t="shared" si="5"/>
        <v>0</v>
      </c>
      <c r="H36" s="127">
        <f ca="1" t="shared" si="5"/>
        <v>0</v>
      </c>
      <c r="I36" s="126">
        <f t="shared" si="3"/>
        <v>3625</v>
      </c>
      <c r="J36" s="125">
        <f ca="1" t="shared" si="1"/>
        <v>0</v>
      </c>
      <c r="K36" s="127">
        <f ca="1" t="shared" si="1"/>
        <v>0</v>
      </c>
      <c r="L36" s="126">
        <f t="shared" si="2"/>
        <v>10882</v>
      </c>
      <c r="M36" s="124">
        <v>29</v>
      </c>
      <c r="N36" s="125">
        <f>IF(AND(E36='Povolené hodnoty'!$B$4,F36=2),G36+J36,"")</f>
      </c>
      <c r="O36" s="126">
        <f>IF(AND(E36='Povolené hodnoty'!$B$4,F36=1),G36+J36,"")</f>
      </c>
      <c r="P36" s="125">
        <f>IF(AND(E36='Povolené hodnoty'!$B$4,F36=10),H36+K36,"")</f>
      </c>
      <c r="Q36" s="126">
        <f>IF(AND(E36='Povolené hodnoty'!$B$4,F36=9),H36+K36,"")</f>
      </c>
      <c r="R36" s="125">
        <f>IF(AND(E36&lt;&gt;'Povolené hodnoty'!$B$4,F36=2),G36+J36,"")</f>
      </c>
      <c r="S36" s="127">
        <f>IF(AND(E36&lt;&gt;'Povolené hodnoty'!$B$4,F36=3),G36+J36,"")</f>
      </c>
      <c r="T36" s="127">
        <f>IF(AND(E36&lt;&gt;'Povolené hodnoty'!$B$4,F36=4),G36+J36,"")</f>
      </c>
      <c r="U36" s="127">
        <f>IF(AND(E36&lt;&gt;'Povolené hodnoty'!$B$4,OR(F36="5a",F36="5b")),G36+J36,"")</f>
      </c>
      <c r="V36" s="127">
        <f>IF(AND(E36&lt;&gt;'Povolené hodnoty'!$B$4,F36=6),G36+J36,"")</f>
      </c>
      <c r="W36" s="126">
        <f>IF(AND(E36&lt;&gt;'Povolené hodnoty'!$B$4,F36=7),G36+J36,"")</f>
      </c>
      <c r="X36" s="125">
        <f>IF(AND(E36&lt;&gt;'Povolené hodnoty'!$B$4,F36=10),H36+K36,"")</f>
      </c>
      <c r="Y36" s="127">
        <f>IF(AND(E36&lt;&gt;'Povolené hodnoty'!$B$4,F36=11),H36+K36,"")</f>
      </c>
      <c r="Z36" s="127">
        <f>IF(AND(E36&lt;&gt;'Povolené hodnoty'!$B$4,F36=12),H36+K36,"")</f>
      </c>
      <c r="AA36" s="126">
        <f>IF(AND(E36&lt;&gt;'Povolené hodnoty'!$B$4,F36=13),H36+K36,"")</f>
      </c>
    </row>
    <row r="37" spans="1:27" ht="13.5" thickBot="1">
      <c r="A37" s="123">
        <v>30</v>
      </c>
      <c r="B37" s="151">
        <f ca="1" t="shared" si="5"/>
        <v>0</v>
      </c>
      <c r="C37" s="152">
        <f ca="1" t="shared" si="5"/>
        <v>0</v>
      </c>
      <c r="D37" s="153">
        <f ca="1" t="shared" si="5"/>
        <v>0</v>
      </c>
      <c r="E37" s="154">
        <f ca="1" t="shared" si="5"/>
        <v>0</v>
      </c>
      <c r="F37" s="155">
        <f ca="1" t="shared" si="5"/>
        <v>0</v>
      </c>
      <c r="G37" s="125">
        <f ca="1" t="shared" si="5"/>
        <v>0</v>
      </c>
      <c r="H37" s="127">
        <f ca="1" t="shared" si="5"/>
        <v>0</v>
      </c>
      <c r="I37" s="126">
        <f t="shared" si="3"/>
        <v>3625</v>
      </c>
      <c r="J37" s="125">
        <f ca="1" t="shared" si="1"/>
        <v>0</v>
      </c>
      <c r="K37" s="127">
        <f ca="1" t="shared" si="1"/>
        <v>0</v>
      </c>
      <c r="L37" s="126">
        <f t="shared" si="2"/>
        <v>10882</v>
      </c>
      <c r="M37" s="124">
        <v>30</v>
      </c>
      <c r="N37" s="125">
        <f>IF(AND(E37='Povolené hodnoty'!$B$4,F37=2),G37+J37,"")</f>
      </c>
      <c r="O37" s="126">
        <f>IF(AND(E37='Povolené hodnoty'!$B$4,F37=1),G37+J37,"")</f>
      </c>
      <c r="P37" s="125">
        <f>IF(AND(E37='Povolené hodnoty'!$B$4,F37=10),H37+K37,"")</f>
      </c>
      <c r="Q37" s="126">
        <f>IF(AND(E37='Povolené hodnoty'!$B$4,F37=9),H37+K37,"")</f>
      </c>
      <c r="R37" s="125">
        <f>IF(AND(E37&lt;&gt;'Povolené hodnoty'!$B$4,F37=2),G37+J37,"")</f>
      </c>
      <c r="S37" s="127">
        <f>IF(AND(E37&lt;&gt;'Povolené hodnoty'!$B$4,F37=3),G37+J37,"")</f>
      </c>
      <c r="T37" s="127">
        <f>IF(AND(E37&lt;&gt;'Povolené hodnoty'!$B$4,F37=4),G37+J37,"")</f>
      </c>
      <c r="U37" s="127">
        <f>IF(AND(E37&lt;&gt;'Povolené hodnoty'!$B$4,OR(F37="5a",F37="5b")),G37+J37,"")</f>
      </c>
      <c r="V37" s="127">
        <f>IF(AND(E37&lt;&gt;'Povolené hodnoty'!$B$4,F37=6),G37+J37,"")</f>
      </c>
      <c r="W37" s="126">
        <f>IF(AND(E37&lt;&gt;'Povolené hodnoty'!$B$4,F37=7),G37+J37,"")</f>
      </c>
      <c r="X37" s="125">
        <f>IF(AND(E37&lt;&gt;'Povolené hodnoty'!$B$4,F37=10),H37+K37,"")</f>
      </c>
      <c r="Y37" s="127">
        <f>IF(AND(E37&lt;&gt;'Povolené hodnoty'!$B$4,F37=11),H37+K37,"")</f>
      </c>
      <c r="Z37" s="127">
        <f>IF(AND(E37&lt;&gt;'Povolené hodnoty'!$B$4,F37=12),H37+K37,"")</f>
      </c>
      <c r="AA37" s="126">
        <f>IF(AND(E37&lt;&gt;'Povolené hodnoty'!$B$4,F37=13),H37+K37,"")</f>
      </c>
    </row>
    <row r="38" spans="1:27" s="94" customFormat="1" ht="13.5" customHeight="1" thickBot="1">
      <c r="A38" s="128" t="s">
        <v>1</v>
      </c>
      <c r="B38" s="129"/>
      <c r="C38" s="129"/>
      <c r="D38" s="130" t="s">
        <v>178</v>
      </c>
      <c r="E38" s="130"/>
      <c r="F38" s="131"/>
      <c r="G38" s="132">
        <f>SUM(G8:G37)</f>
        <v>0</v>
      </c>
      <c r="H38" s="133">
        <f>SUM(H8:H37)</f>
        <v>850</v>
      </c>
      <c r="I38" s="134">
        <f>I7+G38-H38</f>
        <v>3625</v>
      </c>
      <c r="J38" s="132">
        <f>SUM(J8:J37)</f>
        <v>2502</v>
      </c>
      <c r="K38" s="133">
        <f>SUM(K8:K37)</f>
        <v>170</v>
      </c>
      <c r="L38" s="134">
        <f>L7+J38-K38</f>
        <v>10882</v>
      </c>
      <c r="M38" s="113" t="s">
        <v>1</v>
      </c>
      <c r="N38" s="132">
        <f aca="true" t="shared" si="6" ref="N38:AA38">SUM(N8:N37)</f>
        <v>0</v>
      </c>
      <c r="O38" s="134">
        <f t="shared" si="6"/>
        <v>0</v>
      </c>
      <c r="P38" s="132">
        <f t="shared" si="6"/>
        <v>0</v>
      </c>
      <c r="Q38" s="134">
        <f t="shared" si="6"/>
        <v>0</v>
      </c>
      <c r="R38" s="132">
        <f t="shared" si="6"/>
        <v>0</v>
      </c>
      <c r="S38" s="133">
        <f t="shared" si="6"/>
        <v>0</v>
      </c>
      <c r="T38" s="133">
        <f t="shared" si="6"/>
        <v>0</v>
      </c>
      <c r="U38" s="133">
        <f t="shared" si="6"/>
        <v>2500</v>
      </c>
      <c r="V38" s="133">
        <f t="shared" si="6"/>
        <v>0</v>
      </c>
      <c r="W38" s="134">
        <f t="shared" si="6"/>
        <v>2</v>
      </c>
      <c r="X38" s="132">
        <f t="shared" si="6"/>
        <v>1020</v>
      </c>
      <c r="Y38" s="133">
        <f t="shared" si="6"/>
        <v>0</v>
      </c>
      <c r="Z38" s="133">
        <f t="shared" si="6"/>
        <v>0</v>
      </c>
      <c r="AA38" s="134">
        <f t="shared" si="6"/>
        <v>0</v>
      </c>
    </row>
    <row r="39" spans="1:27" s="94" customFormat="1" ht="13.5" customHeight="1" thickBot="1">
      <c r="A39" s="128" t="s">
        <v>1</v>
      </c>
      <c r="B39" s="129"/>
      <c r="C39" s="129"/>
      <c r="D39" s="130" t="s">
        <v>41</v>
      </c>
      <c r="E39" s="130"/>
      <c r="F39" s="131"/>
      <c r="G39" s="132">
        <f ca="1">SUM(INDIRECT("Deník!"&amp;G$1&amp;"6"):INDIRECT("Deník!"&amp;G$1&amp;$B$41*30+5))</f>
        <v>39525</v>
      </c>
      <c r="H39" s="133">
        <f ca="1">SUM(INDIRECT("Deník!"&amp;H$1&amp;"6"):INDIRECT("Deník!"&amp;H$1&amp;$B$41*30+5))</f>
        <v>37900</v>
      </c>
      <c r="I39" s="134">
        <f>Deník!I5+'Tisk deníku'!G39-'Tisk deníku'!H39</f>
        <v>3625</v>
      </c>
      <c r="J39" s="132">
        <f ca="1">SUM(INDIRECT("Deník!"&amp;J$1&amp;"6"):INDIRECT("Deník!"&amp;J$1&amp;$B$41*30+5))</f>
        <v>10552</v>
      </c>
      <c r="K39" s="133">
        <f ca="1">SUM(INDIRECT("Deník!"&amp;K$1&amp;"6"):INDIRECT("Deník!"&amp;K$1&amp;$B$41*30+5))</f>
        <v>5670</v>
      </c>
      <c r="L39" s="134">
        <f>Deník!L5+'Tisk deníku'!J39-'Tisk deníku'!K39</f>
        <v>10882</v>
      </c>
      <c r="M39" s="113" t="s">
        <v>1</v>
      </c>
      <c r="N39" s="132">
        <f ca="1">SUM(INDIRECT("Deník!"&amp;N$1&amp;"6"):INDIRECT("Deník!"&amp;N$1&amp;$B$41*30+5))</f>
        <v>24025</v>
      </c>
      <c r="O39" s="134">
        <f ca="1">SUM(INDIRECT("Deník!"&amp;O$1&amp;"6"):INDIRECT("Deník!"&amp;O$1&amp;$B$41*30+5))</f>
        <v>4000</v>
      </c>
      <c r="P39" s="132">
        <f ca="1">SUM(INDIRECT("Deník!"&amp;P$1&amp;"6"):INDIRECT("Deník!"&amp;P$1&amp;$B$41*30+5))</f>
        <v>6300</v>
      </c>
      <c r="Q39" s="134">
        <f ca="1">SUM(INDIRECT("Deník!"&amp;Q$1&amp;"6"):INDIRECT("Deník!"&amp;Q$1&amp;$B$41*30+5))</f>
        <v>100</v>
      </c>
      <c r="R39" s="132">
        <f ca="1">SUM(INDIRECT("Deník!"&amp;R$1&amp;"6"):INDIRECT("Deník!"&amp;R$1&amp;$B$41*30+5))</f>
        <v>500</v>
      </c>
      <c r="S39" s="133">
        <f ca="1">SUM(INDIRECT("Deník!"&amp;S$1&amp;"6"):INDIRECT("Deník!"&amp;S$1&amp;$B$41*30+5))</f>
        <v>2000</v>
      </c>
      <c r="T39" s="133">
        <f ca="1">SUM(INDIRECT("Deník!"&amp;T$1&amp;"6"):INDIRECT("Deník!"&amp;T$1&amp;$B$41*30+5))</f>
        <v>50</v>
      </c>
      <c r="U39" s="133">
        <f ca="1">SUM(INDIRECT("Deník!"&amp;U$1&amp;"6"):INDIRECT("Deník!"&amp;U$1&amp;$B$41*30+5))</f>
        <v>7500</v>
      </c>
      <c r="V39" s="133">
        <f ca="1">SUM(INDIRECT("Deník!"&amp;V$1&amp;"6"):INDIRECT("Deník!"&amp;V$1&amp;$B$41*30+5))</f>
        <v>3000</v>
      </c>
      <c r="W39" s="134">
        <f ca="1">SUM(INDIRECT("Deník!"&amp;W$1&amp;"6"):INDIRECT("Deník!"&amp;W$1&amp;$B$41*30+5))</f>
        <v>5002</v>
      </c>
      <c r="X39" s="132">
        <f ca="1">SUM(INDIRECT("Deník!"&amp;X$1&amp;"6"):INDIRECT("Deník!"&amp;X$1&amp;$B$41*30+5))</f>
        <v>28170</v>
      </c>
      <c r="Y39" s="133">
        <f ca="1">SUM(INDIRECT("Deník!"&amp;Y$1&amp;"6"):INDIRECT("Deník!"&amp;Y$1&amp;$B$41*30+5))</f>
        <v>0</v>
      </c>
      <c r="Z39" s="133">
        <f ca="1">SUM(INDIRECT("Deník!"&amp;Z$1&amp;"6"):INDIRECT("Deník!"&amp;Z$1&amp;$B$41*30+5))</f>
        <v>5000</v>
      </c>
      <c r="AA39" s="134">
        <f ca="1">SUM(INDIRECT("Deník!"&amp;AA$1&amp;"6"):INDIRECT("Deník!"&amp;AA$1&amp;$B$41*30+5))</f>
        <v>0</v>
      </c>
    </row>
    <row r="40" spans="1:27" ht="13.5" customHeight="1" thickBot="1">
      <c r="A40" s="98"/>
      <c r="B40" s="143" t="s">
        <v>204</v>
      </c>
      <c r="C40" s="98"/>
      <c r="D40" s="135" t="str">
        <f>IF(OR('Tisk deníku'!B41=7,'Tisk deníku'!C37=0),"Konečný stav k 31.12."&amp;YEAR(Deník!B6),"Průběžný stav")</f>
        <v>Konečný stav k 31.12.2015</v>
      </c>
      <c r="E40" s="98"/>
      <c r="F40" s="136"/>
      <c r="G40" s="137"/>
      <c r="H40" s="138" t="s">
        <v>14</v>
      </c>
      <c r="I40" s="139">
        <f>I39</f>
        <v>3625</v>
      </c>
      <c r="J40" s="137"/>
      <c r="K40" s="138" t="s">
        <v>15</v>
      </c>
      <c r="L40" s="139">
        <f>L39</f>
        <v>10882</v>
      </c>
      <c r="M40" s="143" t="s">
        <v>204</v>
      </c>
      <c r="N40" s="399">
        <f>N39+O39</f>
        <v>28025</v>
      </c>
      <c r="O40" s="398"/>
      <c r="P40" s="399">
        <f>P39+Q39</f>
        <v>6400</v>
      </c>
      <c r="Q40" s="398"/>
      <c r="R40" s="399">
        <f>SUM(R39:W39)</f>
        <v>18052</v>
      </c>
      <c r="S40" s="397"/>
      <c r="T40" s="397"/>
      <c r="U40" s="397"/>
      <c r="V40" s="397"/>
      <c r="W40" s="398"/>
      <c r="X40" s="399">
        <f>SUM(X39:AA39)</f>
        <v>33170</v>
      </c>
      <c r="Y40" s="397"/>
      <c r="Z40" s="397"/>
      <c r="AA40" s="398"/>
    </row>
    <row r="41" spans="1:27" ht="13.5" customHeight="1" thickBot="1">
      <c r="A41" s="98"/>
      <c r="B41" s="145">
        <v>2</v>
      </c>
      <c r="C41" s="98"/>
      <c r="D41" s="140" t="s">
        <v>22</v>
      </c>
      <c r="E41" s="139">
        <f>G39+J39-H39-K39</f>
        <v>6507</v>
      </c>
      <c r="F41" s="136"/>
      <c r="G41" s="137"/>
      <c r="H41" s="137"/>
      <c r="I41" s="137"/>
      <c r="K41" s="98"/>
      <c r="L41" s="98"/>
      <c r="M41" s="144">
        <f>B41</f>
        <v>2</v>
      </c>
      <c r="N41" s="395" t="s">
        <v>71</v>
      </c>
      <c r="O41" s="396"/>
      <c r="P41" s="397">
        <f>N40-P40</f>
        <v>21625</v>
      </c>
      <c r="Q41" s="398"/>
      <c r="R41" s="395" t="s">
        <v>36</v>
      </c>
      <c r="S41" s="396"/>
      <c r="T41" s="396"/>
      <c r="U41" s="396"/>
      <c r="V41" s="396"/>
      <c r="W41" s="396"/>
      <c r="X41" s="397">
        <f>R40-X40</f>
        <v>-15118</v>
      </c>
      <c r="Y41" s="397"/>
      <c r="Z41" s="397"/>
      <c r="AA41" s="398"/>
    </row>
  </sheetData>
  <sheetProtection sheet="1" objects="1" scenarios="1"/>
  <mergeCells count="29">
    <mergeCell ref="AA4:AA5"/>
    <mergeCell ref="N41:O41"/>
    <mergeCell ref="P41:Q41"/>
    <mergeCell ref="R41:W41"/>
    <mergeCell ref="X41:AA41"/>
    <mergeCell ref="N40:O40"/>
    <mergeCell ref="P40:Q40"/>
    <mergeCell ref="R40:W40"/>
    <mergeCell ref="X40:AA40"/>
    <mergeCell ref="F4:F5"/>
    <mergeCell ref="G4:I4"/>
    <mergeCell ref="X3:AA3"/>
    <mergeCell ref="S4:S5"/>
    <mergeCell ref="T4:T5"/>
    <mergeCell ref="U4:U5"/>
    <mergeCell ref="V4:V5"/>
    <mergeCell ref="X4:X5"/>
    <mergeCell ref="Y4:Y5"/>
    <mergeCell ref="Z4:Z5"/>
    <mergeCell ref="J4:L4"/>
    <mergeCell ref="R4:R5"/>
    <mergeCell ref="A3:D3"/>
    <mergeCell ref="E3:F3"/>
    <mergeCell ref="G3:L3"/>
    <mergeCell ref="N3:O4"/>
    <mergeCell ref="P3:Q4"/>
    <mergeCell ref="R3:W3"/>
    <mergeCell ref="W4:W5"/>
    <mergeCell ref="E4:E5"/>
  </mergeCells>
  <conditionalFormatting sqref="B8:H37">
    <cfRule type="cellIs" priority="2" dxfId="5" operator="equal">
      <formula>0</formula>
    </cfRule>
  </conditionalFormatting>
  <conditionalFormatting sqref="J8:K37">
    <cfRule type="cellIs" priority="1" dxfId="5" operator="equal">
      <formula>0</formula>
    </cfRule>
  </conditionalFormatting>
  <dataValidations count="2">
    <dataValidation type="list" allowBlank="1" showErrorMessage="1" errorTitle="Nepovolená hodnota" error="Zadána nepovolená hodnota.&#10;&#10;Lze zadat pouze hodnoty ze seznamů uvedených na záložce &quot;Povolené hodnoty&quot;.&#10;" sqref="F8:F37">
      <formula1>Označení</formula1>
    </dataValidation>
    <dataValidation type="list" allowBlank="1" showErrorMessage="1" promptTitle="Nadpis výběru" prompt="Zpráva při zadávání" errorTitle="Nepovolená hodnota" error="Zadána nepovolená hodnota.&#10;&#10;Lze zadat pouze hodnoty ze seznamů uvedených na záložce &quot;Povolené hodnoty&quot;.&#10;" sqref="E8:E37">
      <formula1>Klasifikace</formula1>
    </dataValidation>
  </dataValidation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headerFooter>
    <oddHeader>&amp;C&amp;F</oddHeader>
  </headerFooter>
  <colBreaks count="1" manualBreakCount="1">
    <brk id="12" min="2" max="40" man="1"/>
  </colBreaks>
  <ignoredErrors>
    <ignoredError sqref="I8:I39" formula="1"/>
  </ignoredErrors>
</worksheet>
</file>

<file path=xl/worksheets/sheet5.xml><?xml version="1.0" encoding="utf-8"?>
<worksheet xmlns="http://schemas.openxmlformats.org/spreadsheetml/2006/main" xmlns:r="http://schemas.openxmlformats.org/officeDocument/2006/relationships">
  <sheetPr>
    <tabColor rgb="FFFF0000"/>
  </sheetPr>
  <dimension ref="B1:I48"/>
  <sheetViews>
    <sheetView tabSelected="1" zoomScalePageLayoutView="0" workbookViewId="0" topLeftCell="A16">
      <selection activeCell="H45" sqref="H45"/>
    </sheetView>
  </sheetViews>
  <sheetFormatPr defaultColWidth="9.00390625" defaultRowHeight="12.75"/>
  <cols>
    <col min="1" max="1" width="2.875" style="51" customWidth="1"/>
    <col min="2" max="2" width="35.875" style="51" bestFit="1" customWidth="1"/>
    <col min="3" max="3" width="5.375" style="51" customWidth="1"/>
    <col min="4" max="4" width="7.625" style="51" bestFit="1" customWidth="1"/>
    <col min="5" max="5" width="8.875" style="51" customWidth="1"/>
    <col min="6" max="6" width="9.875" style="51" customWidth="1"/>
    <col min="7" max="7" width="4.375" style="51" customWidth="1"/>
    <col min="8" max="8" width="14.25390625" style="51" customWidth="1"/>
    <col min="9" max="9" width="2.875" style="51" customWidth="1"/>
    <col min="10" max="16384" width="9.125" style="51" customWidth="1"/>
  </cols>
  <sheetData>
    <row r="1" spans="2:9" ht="12.75">
      <c r="B1" s="455" t="str">
        <f>IF($H$45=Deník!$E$218,"Rozdíl příjmů a výdajů souhlasí s Peněžním deníkem.","Nesouhlasí Rozdíl příjmů a výdajů, zkontrolujte správnost Klasifikací a Označení, příp. Průběžné položky.")</f>
        <v>Rozdíl příjmů a výdajů souhlasí s Peněžním deníkem.</v>
      </c>
      <c r="C1" s="455"/>
      <c r="D1" s="455"/>
      <c r="E1" s="455"/>
      <c r="F1" s="455"/>
      <c r="G1" s="455"/>
      <c r="H1" s="455"/>
      <c r="I1" s="191"/>
    </row>
    <row r="2" spans="2:8" ht="37.5" customHeight="1">
      <c r="B2" s="457" t="s">
        <v>84</v>
      </c>
      <c r="C2" s="458"/>
      <c r="D2" s="458"/>
      <c r="E2" s="458"/>
      <c r="F2" s="458"/>
      <c r="G2" s="458"/>
      <c r="H2" s="459"/>
    </row>
    <row r="3" spans="2:8" ht="18">
      <c r="B3" s="52"/>
      <c r="C3" s="53" t="s">
        <v>85</v>
      </c>
      <c r="D3" s="78">
        <f>YEAR(Deník!B6)</f>
        <v>2015</v>
      </c>
      <c r="E3" s="54"/>
      <c r="F3" s="54"/>
      <c r="G3" s="54"/>
      <c r="H3" s="55"/>
    </row>
    <row r="4" ht="7.5" customHeight="1"/>
    <row r="5" spans="2:6" ht="12.75">
      <c r="B5" s="51" t="s">
        <v>107</v>
      </c>
      <c r="F5" s="79" t="s">
        <v>108</v>
      </c>
    </row>
    <row r="6" spans="2:8" ht="15.75">
      <c r="B6" s="56" t="s">
        <v>514</v>
      </c>
      <c r="F6" s="456" t="str">
        <f>"CZ"&amp;'Základní údaje'!B5</f>
        <v>CZ24566238</v>
      </c>
      <c r="G6" s="456"/>
      <c r="H6" s="456"/>
    </row>
    <row r="7" ht="15.75">
      <c r="B7" s="190" t="str">
        <f>'Základní údaje'!B8</f>
        <v>Vratislavice</v>
      </c>
    </row>
    <row r="8" ht="7.5" customHeight="1"/>
    <row r="9" spans="2:8" ht="21" thickBot="1">
      <c r="B9" s="57" t="s">
        <v>106</v>
      </c>
      <c r="H9" s="51" t="s">
        <v>86</v>
      </c>
    </row>
    <row r="10" spans="2:8" ht="15" customHeight="1">
      <c r="B10" s="466" t="s">
        <v>87</v>
      </c>
      <c r="C10" s="467"/>
      <c r="D10" s="344" t="s">
        <v>88</v>
      </c>
      <c r="E10" s="463" t="str">
        <f>"Stav k 1.1."&amp;YEAR(Deník!B6)</f>
        <v>Stav k 1.1.2015</v>
      </c>
      <c r="F10" s="464"/>
      <c r="G10" s="464" t="str">
        <f>"Stav k 31.12."&amp;YEAR(Deník!B6)</f>
        <v>Stav k 31.12.2015</v>
      </c>
      <c r="H10" s="465"/>
    </row>
    <row r="11" spans="2:8" ht="15" customHeight="1">
      <c r="B11" s="416" t="s">
        <v>101</v>
      </c>
      <c r="C11" s="417"/>
      <c r="D11" s="420">
        <v>1</v>
      </c>
      <c r="E11" s="406"/>
      <c r="F11" s="407"/>
      <c r="G11" s="410"/>
      <c r="H11" s="422"/>
    </row>
    <row r="12" spans="2:8" ht="15" customHeight="1">
      <c r="B12" s="418"/>
      <c r="C12" s="419"/>
      <c r="D12" s="421"/>
      <c r="E12" s="408"/>
      <c r="F12" s="409"/>
      <c r="G12" s="411"/>
      <c r="H12" s="423"/>
    </row>
    <row r="13" spans="2:8" ht="15" customHeight="1">
      <c r="B13" s="426" t="s">
        <v>89</v>
      </c>
      <c r="C13" s="427"/>
      <c r="D13" s="59">
        <v>2</v>
      </c>
      <c r="E13" s="428">
        <f>Deník!I5</f>
        <v>2000</v>
      </c>
      <c r="F13" s="429"/>
      <c r="G13" s="424">
        <f>Deník!I217</f>
        <v>3625</v>
      </c>
      <c r="H13" s="425"/>
    </row>
    <row r="14" spans="2:8" ht="15" customHeight="1">
      <c r="B14" s="426" t="s">
        <v>90</v>
      </c>
      <c r="C14" s="427"/>
      <c r="D14" s="59">
        <v>3</v>
      </c>
      <c r="E14" s="428">
        <f>Deník!L5</f>
        <v>6000</v>
      </c>
      <c r="F14" s="429"/>
      <c r="G14" s="424">
        <f>Deník!L217</f>
        <v>10882</v>
      </c>
      <c r="H14" s="425"/>
    </row>
    <row r="15" spans="2:8" ht="15" customHeight="1">
      <c r="B15" s="426" t="s">
        <v>91</v>
      </c>
      <c r="C15" s="427"/>
      <c r="D15" s="59">
        <v>4</v>
      </c>
      <c r="E15" s="428"/>
      <c r="F15" s="429"/>
      <c r="G15" s="424"/>
      <c r="H15" s="425"/>
    </row>
    <row r="16" spans="2:8" ht="15" customHeight="1">
      <c r="B16" s="426" t="s">
        <v>92</v>
      </c>
      <c r="C16" s="427"/>
      <c r="D16" s="59">
        <v>5</v>
      </c>
      <c r="E16" s="428"/>
      <c r="F16" s="429"/>
      <c r="G16" s="424"/>
      <c r="H16" s="425"/>
    </row>
    <row r="17" spans="2:8" ht="15" customHeight="1">
      <c r="B17" s="426" t="s">
        <v>93</v>
      </c>
      <c r="C17" s="427"/>
      <c r="D17" s="59">
        <v>6</v>
      </c>
      <c r="E17" s="428"/>
      <c r="F17" s="429"/>
      <c r="G17" s="424"/>
      <c r="H17" s="425"/>
    </row>
    <row r="18" spans="2:8" ht="15" customHeight="1">
      <c r="B18" s="440"/>
      <c r="C18" s="441"/>
      <c r="D18" s="60">
        <v>7</v>
      </c>
      <c r="E18" s="412"/>
      <c r="F18" s="413"/>
      <c r="G18" s="438"/>
      <c r="H18" s="439"/>
    </row>
    <row r="19" spans="2:8" ht="15" customHeight="1">
      <c r="B19" s="442" t="s">
        <v>94</v>
      </c>
      <c r="C19" s="443"/>
      <c r="D19" s="61">
        <v>8</v>
      </c>
      <c r="E19" s="414">
        <f>SUM(E11:F18)</f>
        <v>8000</v>
      </c>
      <c r="F19" s="415"/>
      <c r="G19" s="432">
        <f>SUM(G11:H18)</f>
        <v>14507</v>
      </c>
      <c r="H19" s="433"/>
    </row>
    <row r="20" spans="2:8" ht="15" customHeight="1">
      <c r="B20" s="452" t="s">
        <v>95</v>
      </c>
      <c r="C20" s="453"/>
      <c r="D20" s="58">
        <v>9</v>
      </c>
      <c r="E20" s="444"/>
      <c r="F20" s="445"/>
      <c r="G20" s="430"/>
      <c r="H20" s="431"/>
    </row>
    <row r="21" spans="2:8" ht="15" customHeight="1">
      <c r="B21" s="426" t="s">
        <v>96</v>
      </c>
      <c r="C21" s="427"/>
      <c r="D21" s="59">
        <v>10</v>
      </c>
      <c r="E21" s="428"/>
      <c r="F21" s="429"/>
      <c r="G21" s="424"/>
      <c r="H21" s="425"/>
    </row>
    <row r="22" spans="2:8" ht="15" customHeight="1">
      <c r="B22" s="426" t="s">
        <v>97</v>
      </c>
      <c r="C22" s="427"/>
      <c r="D22" s="59">
        <v>11</v>
      </c>
      <c r="E22" s="428"/>
      <c r="F22" s="429"/>
      <c r="G22" s="424"/>
      <c r="H22" s="425"/>
    </row>
    <row r="23" spans="2:8" ht="15" customHeight="1">
      <c r="B23" s="440"/>
      <c r="C23" s="441"/>
      <c r="D23" s="60">
        <v>12</v>
      </c>
      <c r="E23" s="412"/>
      <c r="F23" s="413"/>
      <c r="G23" s="438"/>
      <c r="H23" s="439"/>
    </row>
    <row r="24" spans="2:8" ht="15" customHeight="1">
      <c r="B24" s="442" t="s">
        <v>98</v>
      </c>
      <c r="C24" s="443"/>
      <c r="D24" s="61">
        <v>13</v>
      </c>
      <c r="E24" s="414">
        <f>SUM(E20:F23)</f>
        <v>0</v>
      </c>
      <c r="F24" s="415"/>
      <c r="G24" s="432">
        <f>SUM(G20:H23)</f>
        <v>0</v>
      </c>
      <c r="H24" s="433"/>
    </row>
    <row r="25" spans="2:8" ht="15" customHeight="1" thickBot="1">
      <c r="B25" s="450" t="s">
        <v>99</v>
      </c>
      <c r="C25" s="451"/>
      <c r="D25" s="62">
        <v>14</v>
      </c>
      <c r="E25" s="434">
        <f>E19-E24</f>
        <v>8000</v>
      </c>
      <c r="F25" s="435"/>
      <c r="G25" s="436">
        <f>G19-G24</f>
        <v>14507</v>
      </c>
      <c r="H25" s="437"/>
    </row>
    <row r="26" ht="7.5" customHeight="1"/>
    <row r="27" spans="2:8" ht="21" thickBot="1">
      <c r="B27" s="57" t="s">
        <v>105</v>
      </c>
      <c r="H27" s="51" t="s">
        <v>86</v>
      </c>
    </row>
    <row r="28" spans="2:8" ht="25.5" customHeight="1">
      <c r="B28" s="343" t="s">
        <v>65</v>
      </c>
      <c r="C28" s="344" t="s">
        <v>88</v>
      </c>
      <c r="D28" s="460" t="s">
        <v>542</v>
      </c>
      <c r="E28" s="461"/>
      <c r="F28" s="462" t="s">
        <v>541</v>
      </c>
      <c r="G28" s="461"/>
      <c r="H28" s="342" t="s">
        <v>100</v>
      </c>
    </row>
    <row r="29" spans="2:8" ht="15" customHeight="1">
      <c r="B29" s="63" t="s">
        <v>50</v>
      </c>
      <c r="C29" s="64">
        <v>1</v>
      </c>
      <c r="D29" s="468">
        <f>Deník!O216</f>
        <v>4000</v>
      </c>
      <c r="E29" s="445"/>
      <c r="F29" s="430" t="s">
        <v>103</v>
      </c>
      <c r="G29" s="445"/>
      <c r="H29" s="65">
        <f>SUM(D29:G29)</f>
        <v>4000</v>
      </c>
    </row>
    <row r="30" spans="2:8" ht="15" customHeight="1">
      <c r="B30" s="66" t="s">
        <v>51</v>
      </c>
      <c r="C30" s="67">
        <v>2</v>
      </c>
      <c r="D30" s="446">
        <f>Deník!N216</f>
        <v>24025</v>
      </c>
      <c r="E30" s="429"/>
      <c r="F30" s="424">
        <f>Deník!R216</f>
        <v>500</v>
      </c>
      <c r="G30" s="429"/>
      <c r="H30" s="68">
        <f aca="true" t="shared" si="0" ref="H30:H36">SUM(D30:G30)</f>
        <v>24525</v>
      </c>
    </row>
    <row r="31" spans="2:8" ht="15" customHeight="1">
      <c r="B31" s="66" t="s">
        <v>42</v>
      </c>
      <c r="C31" s="67">
        <v>3</v>
      </c>
      <c r="D31" s="446" t="s">
        <v>103</v>
      </c>
      <c r="E31" s="429"/>
      <c r="F31" s="424">
        <f>Deník!S216</f>
        <v>2000</v>
      </c>
      <c r="G31" s="429"/>
      <c r="H31" s="68">
        <f t="shared" si="0"/>
        <v>2000</v>
      </c>
    </row>
    <row r="32" spans="2:8" ht="15" customHeight="1">
      <c r="B32" s="66" t="s">
        <v>52</v>
      </c>
      <c r="C32" s="67">
        <v>4</v>
      </c>
      <c r="D32" s="446" t="s">
        <v>103</v>
      </c>
      <c r="E32" s="429"/>
      <c r="F32" s="424">
        <f>Deník!T216</f>
        <v>50</v>
      </c>
      <c r="G32" s="429"/>
      <c r="H32" s="68">
        <f t="shared" si="0"/>
        <v>50</v>
      </c>
    </row>
    <row r="33" spans="2:8" ht="15" customHeight="1">
      <c r="B33" s="66" t="s">
        <v>53</v>
      </c>
      <c r="C33" s="67" t="s">
        <v>47</v>
      </c>
      <c r="D33" s="446" t="s">
        <v>103</v>
      </c>
      <c r="E33" s="429"/>
      <c r="F33" s="424">
        <f>SUMIF(Deník!F6:F215,'Přehled údajů k přiznání'!C33,Deník!G6:G215)+SUMIF(Deník!F6:F215,'Přehled údajů k přiznání'!C33,Deník!J6:J215)</f>
        <v>2500</v>
      </c>
      <c r="G33" s="429"/>
      <c r="H33" s="68">
        <f t="shared" si="0"/>
        <v>2500</v>
      </c>
    </row>
    <row r="34" spans="2:8" ht="15" customHeight="1">
      <c r="B34" s="66" t="s">
        <v>54</v>
      </c>
      <c r="C34" s="67" t="s">
        <v>48</v>
      </c>
      <c r="D34" s="446" t="s">
        <v>103</v>
      </c>
      <c r="E34" s="429"/>
      <c r="F34" s="424">
        <f>SUMIF(Deník!F6:F215,'Přehled údajů k přiznání'!C34,Deník!G6:G215)+SUMIF(Deník!F6:F215,'Přehled údajů k přiznání'!C34,Deník!J6:J215)</f>
        <v>5000</v>
      </c>
      <c r="G34" s="429"/>
      <c r="H34" s="68">
        <f t="shared" si="0"/>
        <v>5000</v>
      </c>
    </row>
    <row r="35" spans="2:8" ht="15" customHeight="1">
      <c r="B35" s="66" t="s">
        <v>55</v>
      </c>
      <c r="C35" s="67">
        <v>6</v>
      </c>
      <c r="D35" s="446" t="s">
        <v>103</v>
      </c>
      <c r="E35" s="429"/>
      <c r="F35" s="424">
        <f>Deník!V216</f>
        <v>3000</v>
      </c>
      <c r="G35" s="429"/>
      <c r="H35" s="68">
        <f t="shared" si="0"/>
        <v>3000</v>
      </c>
    </row>
    <row r="36" spans="2:8" ht="15" customHeight="1">
      <c r="B36" s="69" t="s">
        <v>56</v>
      </c>
      <c r="C36" s="70">
        <v>7</v>
      </c>
      <c r="D36" s="447"/>
      <c r="E36" s="448"/>
      <c r="F36" s="438">
        <f>Deník!W216</f>
        <v>5002</v>
      </c>
      <c r="G36" s="413"/>
      <c r="H36" s="71">
        <f t="shared" si="0"/>
        <v>5002</v>
      </c>
    </row>
    <row r="37" spans="2:8" ht="15" customHeight="1">
      <c r="B37" s="72" t="s">
        <v>57</v>
      </c>
      <c r="C37" s="73">
        <v>8</v>
      </c>
      <c r="D37" s="449">
        <f>SUM(D29:E36)</f>
        <v>28025</v>
      </c>
      <c r="E37" s="415"/>
      <c r="F37" s="432">
        <f>SUM(F29:G36)</f>
        <v>18052</v>
      </c>
      <c r="G37" s="415"/>
      <c r="H37" s="74">
        <f>SUM(H29:H36)</f>
        <v>46077</v>
      </c>
    </row>
    <row r="38" spans="2:8" ht="15" customHeight="1">
      <c r="B38" s="402" t="s">
        <v>58</v>
      </c>
      <c r="C38" s="404">
        <v>9</v>
      </c>
      <c r="D38" s="406">
        <f>Deník!Q216</f>
        <v>100</v>
      </c>
      <c r="E38" s="407"/>
      <c r="F38" s="410" t="s">
        <v>103</v>
      </c>
      <c r="G38" s="407"/>
      <c r="H38" s="400">
        <f aca="true" t="shared" si="1" ref="H38:H43">SUM(D38:G38)</f>
        <v>100</v>
      </c>
    </row>
    <row r="39" spans="2:8" ht="15" customHeight="1">
      <c r="B39" s="403"/>
      <c r="C39" s="405"/>
      <c r="D39" s="408"/>
      <c r="E39" s="409"/>
      <c r="F39" s="411"/>
      <c r="G39" s="409"/>
      <c r="H39" s="401"/>
    </row>
    <row r="40" spans="2:8" ht="15" customHeight="1">
      <c r="B40" s="66" t="s">
        <v>59</v>
      </c>
      <c r="C40" s="67">
        <v>10</v>
      </c>
      <c r="D40" s="446">
        <f>Deník!P216</f>
        <v>6300</v>
      </c>
      <c r="E40" s="429"/>
      <c r="F40" s="424">
        <f>Deník!X216</f>
        <v>28170</v>
      </c>
      <c r="G40" s="429"/>
      <c r="H40" s="68">
        <f t="shared" si="1"/>
        <v>34470</v>
      </c>
    </row>
    <row r="41" spans="2:8" ht="15" customHeight="1">
      <c r="B41" s="66" t="s">
        <v>60</v>
      </c>
      <c r="C41" s="67">
        <v>11</v>
      </c>
      <c r="D41" s="446" t="s">
        <v>103</v>
      </c>
      <c r="E41" s="429"/>
      <c r="F41" s="424">
        <f>Deník!Y216</f>
        <v>0</v>
      </c>
      <c r="G41" s="429"/>
      <c r="H41" s="68">
        <f t="shared" si="1"/>
        <v>0</v>
      </c>
    </row>
    <row r="42" spans="2:8" ht="15" customHeight="1">
      <c r="B42" s="66" t="s">
        <v>61</v>
      </c>
      <c r="C42" s="67">
        <v>12</v>
      </c>
      <c r="D42" s="446" t="s">
        <v>103</v>
      </c>
      <c r="E42" s="429"/>
      <c r="F42" s="424">
        <f>Deník!Z216</f>
        <v>5000</v>
      </c>
      <c r="G42" s="429"/>
      <c r="H42" s="68">
        <f t="shared" si="1"/>
        <v>5000</v>
      </c>
    </row>
    <row r="43" spans="2:8" ht="15" customHeight="1">
      <c r="B43" s="69" t="s">
        <v>62</v>
      </c>
      <c r="C43" s="70">
        <v>13</v>
      </c>
      <c r="D43" s="447"/>
      <c r="E43" s="448"/>
      <c r="F43" s="438">
        <f>Deník!AA216</f>
        <v>0</v>
      </c>
      <c r="G43" s="413"/>
      <c r="H43" s="71">
        <f t="shared" si="1"/>
        <v>0</v>
      </c>
    </row>
    <row r="44" spans="2:8" ht="15" customHeight="1">
      <c r="B44" s="72" t="s">
        <v>63</v>
      </c>
      <c r="C44" s="73">
        <v>14</v>
      </c>
      <c r="D44" s="449">
        <f>SUM(D38:E43)</f>
        <v>6400</v>
      </c>
      <c r="E44" s="415"/>
      <c r="F44" s="432">
        <f>SUM(F38:G43)</f>
        <v>33170</v>
      </c>
      <c r="G44" s="415"/>
      <c r="H44" s="74">
        <f>SUM(H38:H43)</f>
        <v>39570</v>
      </c>
    </row>
    <row r="45" spans="2:8" ht="15" customHeight="1" thickBot="1">
      <c r="B45" s="75" t="s">
        <v>64</v>
      </c>
      <c r="C45" s="76">
        <v>15</v>
      </c>
      <c r="D45" s="454">
        <f>D37-D44</f>
        <v>21625</v>
      </c>
      <c r="E45" s="435"/>
      <c r="F45" s="436">
        <f>F37-F44</f>
        <v>-15118</v>
      </c>
      <c r="G45" s="435"/>
      <c r="H45" s="77">
        <f>H37-H44</f>
        <v>6507</v>
      </c>
    </row>
    <row r="46" ht="12.75">
      <c r="B46" s="51" t="s">
        <v>102</v>
      </c>
    </row>
    <row r="47" ht="7.5" customHeight="1"/>
    <row r="48" spans="2:4" ht="12.75">
      <c r="B48" s="51" t="str">
        <f>"Datum: "&amp;'Základní údaje'!B16</f>
        <v>Datum: 13.2.2016</v>
      </c>
      <c r="D48" s="51" t="s">
        <v>104</v>
      </c>
    </row>
  </sheetData>
  <sheetProtection sheet="1" objects="1" scenarios="1"/>
  <mergeCells count="86">
    <mergeCell ref="B1:H1"/>
    <mergeCell ref="F6:H6"/>
    <mergeCell ref="D32:E32"/>
    <mergeCell ref="B2:H2"/>
    <mergeCell ref="D28:E28"/>
    <mergeCell ref="F28:G28"/>
    <mergeCell ref="E10:F10"/>
    <mergeCell ref="G10:H10"/>
    <mergeCell ref="B10:C10"/>
    <mergeCell ref="D29:E29"/>
    <mergeCell ref="F29:G29"/>
    <mergeCell ref="D30:E30"/>
    <mergeCell ref="F30:G30"/>
    <mergeCell ref="D31:E31"/>
    <mergeCell ref="F31:G31"/>
    <mergeCell ref="F32:G32"/>
    <mergeCell ref="F36:G36"/>
    <mergeCell ref="D37:E37"/>
    <mergeCell ref="F37:G37"/>
    <mergeCell ref="D33:E33"/>
    <mergeCell ref="D34:E34"/>
    <mergeCell ref="D35:E35"/>
    <mergeCell ref="F33:G33"/>
    <mergeCell ref="F34:G34"/>
    <mergeCell ref="D45:E45"/>
    <mergeCell ref="F45:G45"/>
    <mergeCell ref="F44:G44"/>
    <mergeCell ref="F43:G43"/>
    <mergeCell ref="F42:G42"/>
    <mergeCell ref="F41:G41"/>
    <mergeCell ref="D41:E41"/>
    <mergeCell ref="G18:H18"/>
    <mergeCell ref="B25:C25"/>
    <mergeCell ref="B19:C19"/>
    <mergeCell ref="B20:C20"/>
    <mergeCell ref="B21:C21"/>
    <mergeCell ref="B22:C22"/>
    <mergeCell ref="B18:C18"/>
    <mergeCell ref="E16:F16"/>
    <mergeCell ref="E17:F17"/>
    <mergeCell ref="E18:F18"/>
    <mergeCell ref="D42:E42"/>
    <mergeCell ref="D43:E43"/>
    <mergeCell ref="D44:E44"/>
    <mergeCell ref="D36:E36"/>
    <mergeCell ref="F40:G40"/>
    <mergeCell ref="D40:E40"/>
    <mergeCell ref="F35:G35"/>
    <mergeCell ref="G23:H23"/>
    <mergeCell ref="G22:H22"/>
    <mergeCell ref="B23:C23"/>
    <mergeCell ref="B24:C24"/>
    <mergeCell ref="B13:C13"/>
    <mergeCell ref="B14:C14"/>
    <mergeCell ref="G21:H21"/>
    <mergeCell ref="E19:F19"/>
    <mergeCell ref="E20:F20"/>
    <mergeCell ref="E21:F21"/>
    <mergeCell ref="B16:C16"/>
    <mergeCell ref="B17:C17"/>
    <mergeCell ref="G14:H14"/>
    <mergeCell ref="G13:H13"/>
    <mergeCell ref="E22:F22"/>
    <mergeCell ref="G20:H20"/>
    <mergeCell ref="G19:H19"/>
    <mergeCell ref="G17:H17"/>
    <mergeCell ref="G16:H16"/>
    <mergeCell ref="E13:F13"/>
    <mergeCell ref="B11:C12"/>
    <mergeCell ref="D11:D12"/>
    <mergeCell ref="E11:F12"/>
    <mergeCell ref="G11:H12"/>
    <mergeCell ref="G15:H15"/>
    <mergeCell ref="B15:C15"/>
    <mergeCell ref="E14:F14"/>
    <mergeCell ref="E15:F15"/>
    <mergeCell ref="H38:H39"/>
    <mergeCell ref="B38:B39"/>
    <mergeCell ref="C38:C39"/>
    <mergeCell ref="D38:E39"/>
    <mergeCell ref="F38:G39"/>
    <mergeCell ref="E23:F23"/>
    <mergeCell ref="E24:F24"/>
    <mergeCell ref="E25:F25"/>
    <mergeCell ref="G25:H25"/>
    <mergeCell ref="G24:H24"/>
  </mergeCells>
  <conditionalFormatting sqref="D29:H45">
    <cfRule type="cellIs" priority="4" dxfId="5" operator="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ignoredErrors>
    <ignoredError sqref="H30 H36 H40 H43" formulaRange="1"/>
    <ignoredError sqref="H37" formula="1"/>
  </ignoredErrors>
</worksheet>
</file>

<file path=xl/worksheets/sheet6.xml><?xml version="1.0" encoding="utf-8"?>
<worksheet xmlns="http://schemas.openxmlformats.org/spreadsheetml/2006/main" xmlns:r="http://schemas.openxmlformats.org/officeDocument/2006/relationships">
  <sheetPr>
    <tabColor rgb="FFFF0000"/>
  </sheetPr>
  <dimension ref="A1:L58"/>
  <sheetViews>
    <sheetView zoomScalePageLayoutView="0" workbookViewId="0" topLeftCell="A1">
      <selection activeCell="K38" sqref="K38:L38"/>
    </sheetView>
  </sheetViews>
  <sheetFormatPr defaultColWidth="9.00390625" defaultRowHeight="12.75"/>
  <cols>
    <col min="1" max="1" width="10.75390625" style="340" customWidth="1"/>
    <col min="2" max="2" width="3.625" style="340" customWidth="1"/>
    <col min="3" max="3" width="9.125" style="178" customWidth="1"/>
    <col min="4" max="4" width="3.375" style="340" customWidth="1"/>
    <col min="5" max="5" width="8.25390625" style="340" customWidth="1"/>
    <col min="6" max="6" width="11.00390625" style="178" customWidth="1"/>
    <col min="7" max="7" width="3.875" style="340" customWidth="1"/>
    <col min="8" max="8" width="11.00390625" style="340" customWidth="1"/>
    <col min="9" max="9" width="3.875" style="340" customWidth="1"/>
    <col min="10" max="10" width="14.00390625" style="340" customWidth="1"/>
    <col min="11" max="11" width="5.00390625" style="340" customWidth="1"/>
    <col min="12" max="12" width="13.75390625" style="340" customWidth="1"/>
    <col min="13" max="16384" width="9.125" style="178" customWidth="1"/>
  </cols>
  <sheetData>
    <row r="1" spans="1:12" ht="18" customHeight="1">
      <c r="A1" s="469" t="s">
        <v>253</v>
      </c>
      <c r="B1" s="470"/>
      <c r="C1" s="470"/>
      <c r="D1" s="470"/>
      <c r="E1" s="470"/>
      <c r="F1" s="470"/>
      <c r="G1" s="470"/>
      <c r="H1" s="470"/>
      <c r="I1" s="470"/>
      <c r="J1" s="470"/>
      <c r="K1" s="470"/>
      <c r="L1" s="470"/>
    </row>
    <row r="2" spans="1:12" ht="12" customHeight="1" thickBot="1">
      <c r="A2" s="471" t="s">
        <v>252</v>
      </c>
      <c r="B2" s="472"/>
      <c r="C2" s="472"/>
      <c r="D2" s="472"/>
      <c r="E2" s="472"/>
      <c r="F2" s="472"/>
      <c r="G2" s="472"/>
      <c r="H2" s="473"/>
      <c r="I2" s="473"/>
      <c r="J2" s="473"/>
      <c r="K2" s="473"/>
      <c r="L2" s="473"/>
    </row>
    <row r="3" spans="1:12" ht="18" customHeight="1" thickBot="1">
      <c r="A3" s="474" t="str">
        <f>+'Základní údaje'!B2</f>
        <v>Liberecký kraj</v>
      </c>
      <c r="B3" s="475"/>
      <c r="C3" s="475"/>
      <c r="D3" s="475"/>
      <c r="E3" s="476"/>
      <c r="F3" s="477"/>
      <c r="G3" s="472"/>
      <c r="H3" s="479" t="s">
        <v>251</v>
      </c>
      <c r="I3" s="480"/>
      <c r="J3" s="480"/>
      <c r="K3" s="480"/>
      <c r="L3" s="481"/>
    </row>
    <row r="4" spans="1:12" ht="12" customHeight="1" thickBot="1">
      <c r="A4" s="488" t="s">
        <v>250</v>
      </c>
      <c r="B4" s="489"/>
      <c r="C4" s="489"/>
      <c r="D4" s="489"/>
      <c r="E4" s="489"/>
      <c r="F4" s="478"/>
      <c r="G4" s="472"/>
      <c r="H4" s="482"/>
      <c r="I4" s="483"/>
      <c r="J4" s="483"/>
      <c r="K4" s="483"/>
      <c r="L4" s="484"/>
    </row>
    <row r="5" spans="1:12" ht="18" customHeight="1" thickBot="1">
      <c r="A5" s="474" t="str">
        <f>+'Základní údaje'!B3</f>
        <v>Vratislavice</v>
      </c>
      <c r="B5" s="475"/>
      <c r="C5" s="475"/>
      <c r="D5" s="475"/>
      <c r="E5" s="476"/>
      <c r="F5" s="478"/>
      <c r="G5" s="472"/>
      <c r="H5" s="482"/>
      <c r="I5" s="483"/>
      <c r="J5" s="483"/>
      <c r="K5" s="483"/>
      <c r="L5" s="484"/>
    </row>
    <row r="6" spans="1:12" ht="12" customHeight="1" thickBot="1">
      <c r="A6" s="511" t="s">
        <v>249</v>
      </c>
      <c r="B6" s="475"/>
      <c r="C6" s="475"/>
      <c r="D6" s="475"/>
      <c r="E6" s="475"/>
      <c r="F6" s="478"/>
      <c r="G6" s="472"/>
      <c r="H6" s="482"/>
      <c r="I6" s="483"/>
      <c r="J6" s="483"/>
      <c r="K6" s="483"/>
      <c r="L6" s="484"/>
    </row>
    <row r="7" spans="1:12" ht="18" customHeight="1" thickBot="1">
      <c r="A7" s="474" t="str">
        <f>'Přehled údajů k přiznání'!F6</f>
        <v>CZ24566238</v>
      </c>
      <c r="B7" s="475"/>
      <c r="C7" s="475"/>
      <c r="D7" s="475"/>
      <c r="E7" s="476"/>
      <c r="F7" s="478"/>
      <c r="G7" s="472"/>
      <c r="H7" s="482"/>
      <c r="I7" s="483"/>
      <c r="J7" s="483"/>
      <c r="K7" s="483"/>
      <c r="L7" s="484"/>
    </row>
    <row r="8" spans="1:12" ht="12" customHeight="1" thickBot="1">
      <c r="A8" s="511" t="s">
        <v>248</v>
      </c>
      <c r="B8" s="475"/>
      <c r="C8" s="475"/>
      <c r="D8" s="475"/>
      <c r="E8" s="475"/>
      <c r="F8" s="478"/>
      <c r="G8" s="472"/>
      <c r="H8" s="482"/>
      <c r="I8" s="483"/>
      <c r="J8" s="483"/>
      <c r="K8" s="483"/>
      <c r="L8" s="484"/>
    </row>
    <row r="9" spans="1:12" ht="18" customHeight="1" thickBot="1">
      <c r="A9" s="502" t="str">
        <f>'Základní údaje'!B5</f>
        <v>24566238</v>
      </c>
      <c r="B9" s="503"/>
      <c r="C9" s="503"/>
      <c r="D9" s="503"/>
      <c r="E9" s="504"/>
      <c r="F9" s="478"/>
      <c r="G9" s="472"/>
      <c r="H9" s="482"/>
      <c r="I9" s="483"/>
      <c r="J9" s="483"/>
      <c r="K9" s="483"/>
      <c r="L9" s="484"/>
    </row>
    <row r="10" spans="1:12" ht="10.5" customHeight="1" thickBot="1">
      <c r="A10" s="505" t="s">
        <v>247</v>
      </c>
      <c r="B10" s="478"/>
      <c r="C10" s="478"/>
      <c r="D10" s="478"/>
      <c r="E10" s="478"/>
      <c r="F10" s="478"/>
      <c r="G10" s="478"/>
      <c r="H10" s="485"/>
      <c r="I10" s="486"/>
      <c r="J10" s="486"/>
      <c r="K10" s="486"/>
      <c r="L10" s="487"/>
    </row>
    <row r="11" spans="1:12" ht="18" customHeight="1" thickBot="1">
      <c r="A11" s="326" t="s">
        <v>246</v>
      </c>
      <c r="B11" s="327"/>
      <c r="C11" s="328" t="s">
        <v>457</v>
      </c>
      <c r="D11" s="329" t="s">
        <v>245</v>
      </c>
      <c r="E11" s="328" t="s">
        <v>458</v>
      </c>
      <c r="F11" s="478"/>
      <c r="G11" s="478"/>
      <c r="H11" s="506"/>
      <c r="I11" s="506"/>
      <c r="J11" s="506"/>
      <c r="K11" s="506"/>
      <c r="L11" s="506"/>
    </row>
    <row r="12" spans="1:12" ht="4.5" customHeight="1" thickBot="1">
      <c r="A12" s="507"/>
      <c r="B12" s="478"/>
      <c r="C12" s="478"/>
      <c r="D12" s="478"/>
      <c r="E12" s="478"/>
      <c r="F12" s="478"/>
      <c r="G12" s="478"/>
      <c r="H12" s="478"/>
      <c r="I12" s="478"/>
      <c r="J12" s="478"/>
      <c r="K12" s="478"/>
      <c r="L12" s="478"/>
    </row>
    <row r="13" spans="1:12" s="180" customFormat="1" ht="10.5" customHeight="1">
      <c r="A13" s="490" t="s">
        <v>244</v>
      </c>
      <c r="B13" s="491"/>
      <c r="C13" s="491"/>
      <c r="D13" s="492"/>
      <c r="E13" s="493"/>
      <c r="F13" s="494"/>
      <c r="G13" s="497"/>
      <c r="H13" s="498"/>
      <c r="I13" s="499" t="s">
        <v>243</v>
      </c>
      <c r="J13" s="491"/>
      <c r="K13" s="492"/>
      <c r="L13" s="500">
        <v>0</v>
      </c>
    </row>
    <row r="14" spans="1:12" s="180" customFormat="1" ht="10.5" customHeight="1" thickBot="1">
      <c r="A14" s="491"/>
      <c r="B14" s="491"/>
      <c r="C14" s="491"/>
      <c r="D14" s="492"/>
      <c r="E14" s="495"/>
      <c r="F14" s="496"/>
      <c r="G14" s="497"/>
      <c r="H14" s="498"/>
      <c r="I14" s="491"/>
      <c r="J14" s="491"/>
      <c r="K14" s="492"/>
      <c r="L14" s="501"/>
    </row>
    <row r="15" spans="1:12" s="180" customFormat="1" ht="4.5" customHeight="1" thickBot="1">
      <c r="A15" s="507"/>
      <c r="B15" s="478"/>
      <c r="C15" s="478"/>
      <c r="D15" s="478"/>
      <c r="E15" s="478"/>
      <c r="F15" s="478"/>
      <c r="G15" s="478"/>
      <c r="H15" s="478"/>
      <c r="I15" s="478"/>
      <c r="J15" s="478"/>
      <c r="K15" s="478"/>
      <c r="L15" s="478"/>
    </row>
    <row r="16" spans="1:12" s="180" customFormat="1" ht="15.75" customHeight="1" thickBot="1">
      <c r="A16" s="505" t="s">
        <v>242</v>
      </c>
      <c r="B16" s="478"/>
      <c r="C16" s="478"/>
      <c r="D16" s="508"/>
      <c r="E16" s="330" t="s">
        <v>459</v>
      </c>
      <c r="F16" s="509"/>
      <c r="G16" s="478"/>
      <c r="H16" s="478"/>
      <c r="I16" s="505" t="s">
        <v>241</v>
      </c>
      <c r="J16" s="505"/>
      <c r="K16" s="510"/>
      <c r="L16" s="331">
        <v>0</v>
      </c>
    </row>
    <row r="17" spans="1:12" s="180" customFormat="1" ht="4.5" customHeight="1" thickBot="1">
      <c r="A17" s="507"/>
      <c r="B17" s="478"/>
      <c r="C17" s="478"/>
      <c r="D17" s="478"/>
      <c r="E17" s="478"/>
      <c r="F17" s="478"/>
      <c r="G17" s="478"/>
      <c r="H17" s="478"/>
      <c r="I17" s="478"/>
      <c r="J17" s="478"/>
      <c r="K17" s="478"/>
      <c r="L17" s="478"/>
    </row>
    <row r="18" spans="1:12" s="180" customFormat="1" ht="15.75" customHeight="1" thickBot="1">
      <c r="A18" s="534" t="s">
        <v>240</v>
      </c>
      <c r="B18" s="535"/>
      <c r="C18" s="535"/>
      <c r="D18" s="535"/>
      <c r="E18" s="536"/>
      <c r="F18" s="478"/>
      <c r="G18" s="532" t="s">
        <v>460</v>
      </c>
      <c r="H18" s="533"/>
      <c r="I18" s="505" t="s">
        <v>239</v>
      </c>
      <c r="J18" s="505"/>
      <c r="K18" s="510"/>
      <c r="L18" s="331">
        <v>1</v>
      </c>
    </row>
    <row r="19" spans="1:12" s="180" customFormat="1" ht="4.5" customHeight="1" thickBot="1">
      <c r="A19" s="507"/>
      <c r="B19" s="478"/>
      <c r="C19" s="478"/>
      <c r="D19" s="478"/>
      <c r="E19" s="478"/>
      <c r="F19" s="478"/>
      <c r="G19" s="478"/>
      <c r="H19" s="478"/>
      <c r="I19" s="478"/>
      <c r="J19" s="478"/>
      <c r="K19" s="478"/>
      <c r="L19" s="478"/>
    </row>
    <row r="20" spans="1:12" ht="15.75" customHeight="1" thickBot="1">
      <c r="A20" s="534" t="s">
        <v>238</v>
      </c>
      <c r="B20" s="535"/>
      <c r="C20" s="535"/>
      <c r="D20" s="535"/>
      <c r="E20" s="536"/>
      <c r="F20" s="330" t="s">
        <v>461</v>
      </c>
      <c r="G20" s="537" t="s">
        <v>237</v>
      </c>
      <c r="H20" s="472"/>
      <c r="I20" s="472"/>
      <c r="J20" s="472"/>
      <c r="K20" s="472"/>
      <c r="L20" s="472"/>
    </row>
    <row r="21" spans="1:12" ht="4.5" customHeight="1">
      <c r="A21" s="507"/>
      <c r="B21" s="478"/>
      <c r="C21" s="478"/>
      <c r="D21" s="478"/>
      <c r="E21" s="478"/>
      <c r="F21" s="478"/>
      <c r="G21" s="478"/>
      <c r="H21" s="478"/>
      <c r="I21" s="478"/>
      <c r="J21" s="478"/>
      <c r="K21" s="478"/>
      <c r="L21" s="478"/>
    </row>
    <row r="22" spans="1:12" ht="21.75" customHeight="1">
      <c r="A22" s="513" t="s">
        <v>236</v>
      </c>
      <c r="B22" s="514"/>
      <c r="C22" s="514"/>
      <c r="D22" s="514"/>
      <c r="E22" s="514"/>
      <c r="F22" s="514"/>
      <c r="G22" s="514"/>
      <c r="H22" s="514"/>
      <c r="I22" s="514"/>
      <c r="J22" s="514"/>
      <c r="K22" s="514"/>
      <c r="L22" s="514"/>
    </row>
    <row r="23" spans="1:12" ht="13.5" customHeight="1">
      <c r="A23" s="515" t="s">
        <v>235</v>
      </c>
      <c r="B23" s="516"/>
      <c r="C23" s="516"/>
      <c r="D23" s="516"/>
      <c r="E23" s="516"/>
      <c r="F23" s="516"/>
      <c r="G23" s="516"/>
      <c r="H23" s="516"/>
      <c r="I23" s="516"/>
      <c r="J23" s="516"/>
      <c r="K23" s="516"/>
      <c r="L23" s="516"/>
    </row>
    <row r="24" spans="1:12" ht="13.5" customHeight="1">
      <c r="A24" s="517" t="s">
        <v>234</v>
      </c>
      <c r="B24" s="517"/>
      <c r="C24" s="517"/>
      <c r="D24" s="517"/>
      <c r="E24" s="517"/>
      <c r="F24" s="517"/>
      <c r="G24" s="517"/>
      <c r="H24" s="517"/>
      <c r="I24" s="517"/>
      <c r="J24" s="517"/>
      <c r="K24" s="517"/>
      <c r="L24" s="517"/>
    </row>
    <row r="25" spans="1:12" ht="17.25" customHeight="1" thickBot="1">
      <c r="A25" s="518" t="s">
        <v>233</v>
      </c>
      <c r="B25" s="470"/>
      <c r="C25" s="470"/>
      <c r="D25" s="470"/>
      <c r="E25" s="470"/>
      <c r="F25" s="470"/>
      <c r="G25" s="519"/>
      <c r="H25" s="520"/>
      <c r="I25" s="520"/>
      <c r="J25" s="520"/>
      <c r="K25" s="520"/>
      <c r="L25" s="520"/>
    </row>
    <row r="26" spans="1:12" ht="17.25" customHeight="1" thickBot="1">
      <c r="A26" s="512" t="s">
        <v>232</v>
      </c>
      <c r="B26" s="478"/>
      <c r="C26" s="478"/>
      <c r="D26" s="478"/>
      <c r="E26" s="508"/>
      <c r="F26" s="332" t="str">
        <f>"1.1."&amp;'Přehled údajů k přiznání'!D3</f>
        <v>1.1.2015</v>
      </c>
      <c r="G26" s="333" t="s">
        <v>231</v>
      </c>
      <c r="H26" s="332" t="str">
        <f>"31.12."&amp;'Přehled údajů k přiznání'!D3</f>
        <v>31.12.2015</v>
      </c>
      <c r="I26" s="524"/>
      <c r="J26" s="520"/>
      <c r="K26" s="520"/>
      <c r="L26" s="520"/>
    </row>
    <row r="27" spans="1:12" s="180" customFormat="1" ht="12.75">
      <c r="A27" s="525" t="s">
        <v>230</v>
      </c>
      <c r="B27" s="478"/>
      <c r="C27" s="478"/>
      <c r="D27" s="478"/>
      <c r="E27" s="478"/>
      <c r="F27" s="478"/>
      <c r="G27" s="478"/>
      <c r="H27" s="478"/>
      <c r="I27" s="478"/>
      <c r="J27" s="478"/>
      <c r="K27" s="478"/>
      <c r="L27" s="478"/>
    </row>
    <row r="28" spans="1:12" ht="12.75" customHeight="1" thickBot="1">
      <c r="A28" s="488" t="s">
        <v>229</v>
      </c>
      <c r="B28" s="489"/>
      <c r="C28" s="489"/>
      <c r="D28" s="489"/>
      <c r="E28" s="489"/>
      <c r="F28" s="489"/>
      <c r="G28" s="489"/>
      <c r="H28" s="489"/>
      <c r="I28" s="489"/>
      <c r="J28" s="489"/>
      <c r="K28" s="489"/>
      <c r="L28" s="489"/>
    </row>
    <row r="29" spans="1:12" ht="18" customHeight="1" thickBot="1">
      <c r="A29" s="521" t="str">
        <f>"SH ČMS - Sbor dobrovolných hasičů "&amp;'Základní údaje'!B8</f>
        <v>SH ČMS - Sbor dobrovolných hasičů Vratislavice</v>
      </c>
      <c r="B29" s="522"/>
      <c r="C29" s="522"/>
      <c r="D29" s="522"/>
      <c r="E29" s="522"/>
      <c r="F29" s="522"/>
      <c r="G29" s="522"/>
      <c r="H29" s="522"/>
      <c r="I29" s="522"/>
      <c r="J29" s="522"/>
      <c r="K29" s="522"/>
      <c r="L29" s="523"/>
    </row>
    <row r="30" spans="1:12" ht="4.5" customHeight="1" thickBot="1">
      <c r="A30" s="507"/>
      <c r="B30" s="478"/>
      <c r="C30" s="478"/>
      <c r="D30" s="478"/>
      <c r="E30" s="478"/>
      <c r="F30" s="478"/>
      <c r="G30" s="478"/>
      <c r="H30" s="478"/>
      <c r="I30" s="478"/>
      <c r="J30" s="478"/>
      <c r="K30" s="478"/>
      <c r="L30" s="478"/>
    </row>
    <row r="31" spans="1:12" ht="18" customHeight="1" thickBot="1">
      <c r="A31" s="538"/>
      <c r="B31" s="539"/>
      <c r="C31" s="539"/>
      <c r="D31" s="539"/>
      <c r="E31" s="539"/>
      <c r="F31" s="539"/>
      <c r="G31" s="539"/>
      <c r="H31" s="539"/>
      <c r="I31" s="539"/>
      <c r="J31" s="539"/>
      <c r="K31" s="539"/>
      <c r="L31" s="540"/>
    </row>
    <row r="32" spans="1:12" ht="12.75" customHeight="1">
      <c r="A32" s="505" t="s">
        <v>228</v>
      </c>
      <c r="B32" s="478"/>
      <c r="C32" s="478"/>
      <c r="D32" s="478"/>
      <c r="E32" s="478"/>
      <c r="F32" s="478"/>
      <c r="G32" s="478"/>
      <c r="H32" s="478"/>
      <c r="I32" s="478"/>
      <c r="J32" s="478"/>
      <c r="K32" s="478"/>
      <c r="L32" s="478"/>
    </row>
    <row r="33" spans="1:12" ht="12.75" customHeight="1" thickBot="1">
      <c r="A33" s="471" t="s">
        <v>227</v>
      </c>
      <c r="B33" s="472"/>
      <c r="C33" s="472"/>
      <c r="D33" s="472"/>
      <c r="E33" s="472"/>
      <c r="F33" s="472"/>
      <c r="G33" s="472"/>
      <c r="H33" s="472"/>
      <c r="I33" s="478"/>
      <c r="J33" s="478"/>
      <c r="K33" s="478"/>
      <c r="L33" s="478"/>
    </row>
    <row r="34" spans="1:12" ht="18" customHeight="1" thickBot="1">
      <c r="A34" s="528" t="str">
        <f>'Základní údaje'!B7</f>
        <v>Nádražní 28</v>
      </c>
      <c r="B34" s="530"/>
      <c r="C34" s="530"/>
      <c r="D34" s="530"/>
      <c r="E34" s="530"/>
      <c r="F34" s="530"/>
      <c r="G34" s="530"/>
      <c r="H34" s="530"/>
      <c r="I34" s="530"/>
      <c r="J34" s="530"/>
      <c r="K34" s="530"/>
      <c r="L34" s="544"/>
    </row>
    <row r="35" spans="1:12" ht="12.75" customHeight="1" thickBot="1">
      <c r="A35" s="526" t="s">
        <v>226</v>
      </c>
      <c r="B35" s="527"/>
      <c r="C35" s="527"/>
      <c r="D35" s="527"/>
      <c r="E35" s="527"/>
      <c r="F35" s="527"/>
      <c r="G35" s="527"/>
      <c r="H35" s="489"/>
      <c r="I35" s="489"/>
      <c r="J35" s="489"/>
      <c r="K35" s="472"/>
      <c r="L35" s="334" t="s">
        <v>225</v>
      </c>
    </row>
    <row r="36" spans="1:12" ht="18" customHeight="1" thickBot="1">
      <c r="A36" s="528" t="str">
        <f>+'Základní údaje'!B8</f>
        <v>Vratislavice</v>
      </c>
      <c r="B36" s="529"/>
      <c r="C36" s="529"/>
      <c r="D36" s="529"/>
      <c r="E36" s="529"/>
      <c r="F36" s="529"/>
      <c r="G36" s="530"/>
      <c r="H36" s="530"/>
      <c r="I36" s="530"/>
      <c r="J36" s="531"/>
      <c r="K36" s="179"/>
      <c r="L36" s="335" t="str">
        <f>+'Základní údaje'!B9</f>
        <v>453 20</v>
      </c>
    </row>
    <row r="37" spans="1:12" ht="12.75" customHeight="1" thickBot="1">
      <c r="A37" s="541" t="s">
        <v>224</v>
      </c>
      <c r="B37" s="542"/>
      <c r="C37" s="542"/>
      <c r="D37" s="542"/>
      <c r="E37" s="542"/>
      <c r="F37" s="542"/>
      <c r="G37" s="543" t="s">
        <v>223</v>
      </c>
      <c r="H37" s="542"/>
      <c r="I37" s="542"/>
      <c r="J37" s="542"/>
      <c r="K37" s="488" t="s">
        <v>222</v>
      </c>
      <c r="L37" s="489"/>
    </row>
    <row r="38" spans="1:12" ht="18" customHeight="1" thickBot="1">
      <c r="A38" s="551" t="s">
        <v>212</v>
      </c>
      <c r="B38" s="530"/>
      <c r="C38" s="544"/>
      <c r="D38" s="336"/>
      <c r="E38" s="335"/>
      <c r="F38" s="336"/>
      <c r="G38" s="552" t="str">
        <f>+'Základní údaje'!B11</f>
        <v>601234567</v>
      </c>
      <c r="H38" s="553"/>
      <c r="I38" s="533"/>
      <c r="J38" s="336"/>
      <c r="K38" s="554" t="str">
        <f>'Základní údaje'!B12</f>
        <v>461123456</v>
      </c>
      <c r="L38" s="555"/>
    </row>
    <row r="39" spans="1:12" ht="9" customHeight="1">
      <c r="A39" s="505"/>
      <c r="B39" s="478"/>
      <c r="C39" s="478"/>
      <c r="D39" s="478"/>
      <c r="E39" s="478"/>
      <c r="F39" s="478"/>
      <c r="G39" s="478"/>
      <c r="H39" s="478"/>
      <c r="I39" s="478"/>
      <c r="J39" s="478"/>
      <c r="K39" s="478"/>
      <c r="L39" s="478"/>
    </row>
    <row r="40" spans="1:12" ht="18" customHeight="1">
      <c r="A40" s="471" t="s">
        <v>221</v>
      </c>
      <c r="B40" s="563"/>
      <c r="C40" s="563"/>
      <c r="D40" s="563"/>
      <c r="E40" s="563"/>
      <c r="F40" s="563"/>
      <c r="G40" s="563"/>
      <c r="H40" s="563"/>
      <c r="I40" s="563"/>
      <c r="J40" s="563"/>
      <c r="K40" s="563"/>
      <c r="L40" s="563"/>
    </row>
    <row r="41" spans="1:12" ht="9" customHeight="1">
      <c r="A41" s="507"/>
      <c r="B41" s="478"/>
      <c r="C41" s="478"/>
      <c r="D41" s="478"/>
      <c r="E41" s="478"/>
      <c r="F41" s="478"/>
      <c r="G41" s="478"/>
      <c r="H41" s="478"/>
      <c r="I41" s="478"/>
      <c r="J41" s="478"/>
      <c r="K41" s="478"/>
      <c r="L41" s="478"/>
    </row>
    <row r="42" spans="1:12" ht="15.75" customHeight="1">
      <c r="A42" s="505" t="s">
        <v>220</v>
      </c>
      <c r="B42" s="556"/>
      <c r="C42" s="556"/>
      <c r="D42" s="556"/>
      <c r="E42" s="556"/>
      <c r="F42" s="556"/>
      <c r="G42" s="556"/>
      <c r="H42" s="556"/>
      <c r="I42" s="556"/>
      <c r="J42" s="557"/>
      <c r="K42" s="558"/>
      <c r="L42" s="337" t="s">
        <v>460</v>
      </c>
    </row>
    <row r="43" spans="1:12" ht="9" customHeight="1">
      <c r="A43" s="507"/>
      <c r="B43" s="478"/>
      <c r="C43" s="478"/>
      <c r="D43" s="478"/>
      <c r="E43" s="478"/>
      <c r="F43" s="478"/>
      <c r="G43" s="478"/>
      <c r="H43" s="478"/>
      <c r="I43" s="478"/>
      <c r="J43" s="478"/>
      <c r="K43" s="478"/>
      <c r="L43" s="478"/>
    </row>
    <row r="44" spans="1:12" ht="15.75" customHeight="1">
      <c r="A44" s="505" t="s">
        <v>219</v>
      </c>
      <c r="B44" s="556"/>
      <c r="C44" s="556"/>
      <c r="D44" s="556"/>
      <c r="E44" s="556"/>
      <c r="F44" s="556"/>
      <c r="G44" s="556"/>
      <c r="H44" s="556"/>
      <c r="I44" s="556"/>
      <c r="J44" s="558"/>
      <c r="K44" s="560"/>
      <c r="L44" s="561"/>
    </row>
    <row r="45" spans="1:12" ht="9" customHeight="1">
      <c r="A45" s="507"/>
      <c r="B45" s="478"/>
      <c r="C45" s="478"/>
      <c r="D45" s="478"/>
      <c r="E45" s="478"/>
      <c r="F45" s="478"/>
      <c r="G45" s="478"/>
      <c r="H45" s="478"/>
      <c r="I45" s="478"/>
      <c r="J45" s="478"/>
      <c r="K45" s="478"/>
      <c r="L45" s="478"/>
    </row>
    <row r="46" spans="1:12" ht="15.75" customHeight="1">
      <c r="A46" s="505" t="s">
        <v>218</v>
      </c>
      <c r="B46" s="556"/>
      <c r="C46" s="556"/>
      <c r="D46" s="556"/>
      <c r="E46" s="556"/>
      <c r="F46" s="556"/>
      <c r="G46" s="556"/>
      <c r="H46" s="556"/>
      <c r="I46" s="556"/>
      <c r="J46" s="557"/>
      <c r="K46" s="558"/>
      <c r="L46" s="337" t="s">
        <v>460</v>
      </c>
    </row>
    <row r="47" spans="1:12" ht="8.25" customHeight="1">
      <c r="A47" s="507"/>
      <c r="B47" s="478"/>
      <c r="C47" s="478"/>
      <c r="D47" s="478"/>
      <c r="E47" s="478"/>
      <c r="F47" s="478"/>
      <c r="G47" s="478"/>
      <c r="H47" s="478"/>
      <c r="I47" s="478"/>
      <c r="J47" s="478"/>
      <c r="K47" s="478"/>
      <c r="L47" s="478"/>
    </row>
    <row r="48" spans="1:12" ht="15.75" customHeight="1">
      <c r="A48" s="505" t="s">
        <v>217</v>
      </c>
      <c r="B48" s="557"/>
      <c r="C48" s="557"/>
      <c r="D48" s="557"/>
      <c r="E48" s="557"/>
      <c r="F48" s="557"/>
      <c r="G48" s="557"/>
      <c r="H48" s="557"/>
      <c r="I48" s="558"/>
      <c r="J48" s="337" t="s">
        <v>464</v>
      </c>
      <c r="K48" s="338"/>
      <c r="L48" s="337" t="s">
        <v>465</v>
      </c>
    </row>
    <row r="49" spans="1:12" ht="9" customHeight="1">
      <c r="A49" s="507"/>
      <c r="B49" s="478"/>
      <c r="C49" s="478"/>
      <c r="D49" s="478"/>
      <c r="E49" s="478"/>
      <c r="F49" s="478"/>
      <c r="G49" s="478"/>
      <c r="H49" s="478"/>
      <c r="I49" s="478"/>
      <c r="J49" s="478"/>
      <c r="K49" s="478"/>
      <c r="L49" s="478"/>
    </row>
    <row r="50" spans="1:12" ht="15.75" customHeight="1">
      <c r="A50" s="505" t="s">
        <v>216</v>
      </c>
      <c r="B50" s="556"/>
      <c r="C50" s="556"/>
      <c r="D50" s="556"/>
      <c r="E50" s="556"/>
      <c r="F50" s="556"/>
      <c r="G50" s="556"/>
      <c r="H50" s="556"/>
      <c r="I50" s="556"/>
      <c r="J50" s="557"/>
      <c r="K50" s="558"/>
      <c r="L50" s="337" t="s">
        <v>460</v>
      </c>
    </row>
    <row r="51" spans="1:12" ht="9" customHeight="1">
      <c r="A51" s="507"/>
      <c r="B51" s="478"/>
      <c r="C51" s="478"/>
      <c r="D51" s="478"/>
      <c r="E51" s="478"/>
      <c r="F51" s="478"/>
      <c r="G51" s="478"/>
      <c r="H51" s="478"/>
      <c r="I51" s="478"/>
      <c r="J51" s="478"/>
      <c r="K51" s="478"/>
      <c r="L51" s="478"/>
    </row>
    <row r="52" spans="1:12" ht="15.75" customHeight="1" thickBot="1">
      <c r="A52" s="488" t="s">
        <v>215</v>
      </c>
      <c r="B52" s="547"/>
      <c r="C52" s="547"/>
      <c r="D52" s="547"/>
      <c r="E52" s="547"/>
      <c r="F52" s="547"/>
      <c r="G52" s="547"/>
      <c r="H52" s="547"/>
      <c r="I52" s="547"/>
      <c r="J52" s="547"/>
      <c r="K52" s="548" t="s">
        <v>214</v>
      </c>
      <c r="L52" s="478"/>
    </row>
    <row r="53" spans="1:12" ht="18" customHeight="1" thickBot="1">
      <c r="A53" s="538" t="s">
        <v>463</v>
      </c>
      <c r="B53" s="545"/>
      <c r="C53" s="545"/>
      <c r="D53" s="545"/>
      <c r="E53" s="545"/>
      <c r="F53" s="545"/>
      <c r="G53" s="545"/>
      <c r="H53" s="545"/>
      <c r="I53" s="545"/>
      <c r="J53" s="546"/>
      <c r="K53" s="338"/>
      <c r="L53" s="339"/>
    </row>
    <row r="54" spans="1:12" ht="4.5" customHeight="1" thickBot="1">
      <c r="A54" s="507"/>
      <c r="B54" s="478"/>
      <c r="C54" s="478"/>
      <c r="D54" s="478"/>
      <c r="E54" s="478"/>
      <c r="F54" s="478"/>
      <c r="G54" s="478"/>
      <c r="H54" s="478"/>
      <c r="I54" s="478"/>
      <c r="J54" s="478"/>
      <c r="K54" s="478"/>
      <c r="L54" s="478"/>
    </row>
    <row r="55" spans="1:12" ht="18" customHeight="1" thickBot="1">
      <c r="A55" s="474"/>
      <c r="B55" s="475"/>
      <c r="C55" s="475"/>
      <c r="D55" s="475"/>
      <c r="E55" s="475"/>
      <c r="F55" s="475"/>
      <c r="G55" s="475"/>
      <c r="H55" s="475"/>
      <c r="I55" s="475"/>
      <c r="J55" s="476"/>
      <c r="K55" s="338"/>
      <c r="L55" s="339"/>
    </row>
    <row r="56" spans="1:12" ht="9.75" customHeight="1">
      <c r="A56" s="562"/>
      <c r="B56" s="478"/>
      <c r="C56" s="478"/>
      <c r="D56" s="478"/>
      <c r="E56" s="478"/>
      <c r="F56" s="478"/>
      <c r="G56" s="478"/>
      <c r="H56" s="478"/>
      <c r="I56" s="478"/>
      <c r="J56" s="478"/>
      <c r="K56" s="478"/>
      <c r="L56" s="478"/>
    </row>
    <row r="57" spans="1:12" ht="19.5" customHeight="1">
      <c r="A57" s="549" t="s">
        <v>213</v>
      </c>
      <c r="B57" s="549"/>
      <c r="C57" s="549"/>
      <c r="D57" s="549"/>
      <c r="E57" s="550" t="s">
        <v>466</v>
      </c>
      <c r="F57" s="550"/>
      <c r="G57" s="550"/>
      <c r="H57" s="550"/>
      <c r="I57" s="550"/>
      <c r="J57" s="550"/>
      <c r="K57" s="550"/>
      <c r="L57" s="550"/>
    </row>
    <row r="58" spans="1:12" ht="12.75">
      <c r="A58" s="559">
        <v>1</v>
      </c>
      <c r="B58" s="559"/>
      <c r="C58" s="559"/>
      <c r="D58" s="559"/>
      <c r="E58" s="559"/>
      <c r="F58" s="559"/>
      <c r="G58" s="559"/>
      <c r="H58" s="559"/>
      <c r="I58" s="559"/>
      <c r="J58" s="559"/>
      <c r="K58" s="559"/>
      <c r="L58" s="559"/>
    </row>
  </sheetData>
  <sheetProtection sheet="1" objects="1" scenarios="1"/>
  <mergeCells count="76">
    <mergeCell ref="A50:K50"/>
    <mergeCell ref="A47:L47"/>
    <mergeCell ref="A48:I48"/>
    <mergeCell ref="A39:L39"/>
    <mergeCell ref="A40:L40"/>
    <mergeCell ref="A42:K42"/>
    <mergeCell ref="A43:L43"/>
    <mergeCell ref="A41:L41"/>
    <mergeCell ref="A45:L45"/>
    <mergeCell ref="A38:C38"/>
    <mergeCell ref="G38:I38"/>
    <mergeCell ref="K38:L38"/>
    <mergeCell ref="A46:K46"/>
    <mergeCell ref="A58:L58"/>
    <mergeCell ref="A44:J44"/>
    <mergeCell ref="K44:L44"/>
    <mergeCell ref="A56:L56"/>
    <mergeCell ref="A55:J55"/>
    <mergeCell ref="A49:L49"/>
    <mergeCell ref="A53:J53"/>
    <mergeCell ref="A52:J52"/>
    <mergeCell ref="K52:L52"/>
    <mergeCell ref="A57:D57"/>
    <mergeCell ref="E57:L57"/>
    <mergeCell ref="A54:L54"/>
    <mergeCell ref="A30:L30"/>
    <mergeCell ref="A31:L31"/>
    <mergeCell ref="A37:F37"/>
    <mergeCell ref="G37:J37"/>
    <mergeCell ref="K37:L37"/>
    <mergeCell ref="A34:L34"/>
    <mergeCell ref="A51:L51"/>
    <mergeCell ref="A35:K35"/>
    <mergeCell ref="A36:J36"/>
    <mergeCell ref="G18:H18"/>
    <mergeCell ref="I18:K18"/>
    <mergeCell ref="A19:L19"/>
    <mergeCell ref="A20:E20"/>
    <mergeCell ref="G20:L20"/>
    <mergeCell ref="A18:F18"/>
    <mergeCell ref="A21:L21"/>
    <mergeCell ref="A26:E26"/>
    <mergeCell ref="A22:L22"/>
    <mergeCell ref="A32:L32"/>
    <mergeCell ref="A33:L33"/>
    <mergeCell ref="A23:L23"/>
    <mergeCell ref="A24:L24"/>
    <mergeCell ref="A25:L25"/>
    <mergeCell ref="A29:L29"/>
    <mergeCell ref="I26:L26"/>
    <mergeCell ref="A27:L27"/>
    <mergeCell ref="A28:L28"/>
    <mergeCell ref="A15:L15"/>
    <mergeCell ref="A16:D16"/>
    <mergeCell ref="F16:H16"/>
    <mergeCell ref="I16:K16"/>
    <mergeCell ref="A6:E6"/>
    <mergeCell ref="A7:E7"/>
    <mergeCell ref="A8:E8"/>
    <mergeCell ref="A17:L17"/>
    <mergeCell ref="A12:L12"/>
    <mergeCell ref="A13:D14"/>
    <mergeCell ref="E13:F14"/>
    <mergeCell ref="G13:H14"/>
    <mergeCell ref="I13:K14"/>
    <mergeCell ref="L13:L14"/>
    <mergeCell ref="A9:E9"/>
    <mergeCell ref="A10:E10"/>
    <mergeCell ref="H11:L11"/>
    <mergeCell ref="A1:L1"/>
    <mergeCell ref="A2:L2"/>
    <mergeCell ref="A3:E3"/>
    <mergeCell ref="F3:G11"/>
    <mergeCell ref="H3:L10"/>
    <mergeCell ref="A4:E4"/>
    <mergeCell ref="A5:E5"/>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F33"/>
  <sheetViews>
    <sheetView zoomScalePageLayoutView="0" workbookViewId="0" topLeftCell="A1">
      <selection activeCell="E5" sqref="E5:E7"/>
    </sheetView>
  </sheetViews>
  <sheetFormatPr defaultColWidth="9.00390625" defaultRowHeight="12.75"/>
  <cols>
    <col min="1" max="1" width="7.75390625" style="213" customWidth="1"/>
    <col min="2" max="2" width="23.25390625" style="213" customWidth="1"/>
    <col min="3" max="3" width="15.875" style="213" customWidth="1"/>
    <col min="4" max="4" width="19.375" style="213" customWidth="1"/>
    <col min="5" max="6" width="15.375" style="213" customWidth="1"/>
    <col min="7" max="16384" width="9.125" style="180" customWidth="1"/>
  </cols>
  <sheetData>
    <row r="1" spans="1:6" ht="12.75">
      <c r="A1" s="585" t="s">
        <v>292</v>
      </c>
      <c r="B1" s="586"/>
      <c r="C1" s="586"/>
      <c r="D1" s="586"/>
      <c r="E1" s="586"/>
      <c r="F1" s="586"/>
    </row>
    <row r="2" spans="1:6" ht="7.5" customHeight="1" thickBot="1">
      <c r="A2" s="587"/>
      <c r="B2" s="587"/>
      <c r="C2" s="587"/>
      <c r="D2" s="587"/>
      <c r="E2" s="587"/>
      <c r="F2" s="587"/>
    </row>
    <row r="3" spans="1:6" ht="13.5" customHeight="1">
      <c r="A3" s="588" t="s">
        <v>291</v>
      </c>
      <c r="B3" s="590" t="s">
        <v>290</v>
      </c>
      <c r="C3" s="591"/>
      <c r="D3" s="592"/>
      <c r="E3" s="596" t="s">
        <v>289</v>
      </c>
      <c r="F3" s="597"/>
    </row>
    <row r="4" spans="1:6" ht="13.5" customHeight="1">
      <c r="A4" s="589"/>
      <c r="B4" s="593"/>
      <c r="C4" s="594"/>
      <c r="D4" s="595"/>
      <c r="E4" s="305" t="s">
        <v>288</v>
      </c>
      <c r="F4" s="306" t="s">
        <v>287</v>
      </c>
    </row>
    <row r="5" spans="1:6" ht="12.75">
      <c r="A5" s="598" t="s">
        <v>286</v>
      </c>
      <c r="B5" s="601" t="s">
        <v>285</v>
      </c>
      <c r="C5" s="602"/>
      <c r="D5" s="603"/>
      <c r="E5" s="564">
        <f>'Přehled údajů k přiznání'!H45</f>
        <v>6507</v>
      </c>
      <c r="F5" s="567"/>
    </row>
    <row r="6" spans="1:6" ht="12.75">
      <c r="A6" s="599"/>
      <c r="B6" s="307" t="s">
        <v>284</v>
      </c>
      <c r="C6" s="308" t="str">
        <f>'str 1'!H26</f>
        <v>31.12.2015</v>
      </c>
      <c r="D6" s="309"/>
      <c r="E6" s="565"/>
      <c r="F6" s="568"/>
    </row>
    <row r="7" spans="1:6" ht="13.5" thickBot="1">
      <c r="A7" s="600"/>
      <c r="B7" s="310"/>
      <c r="C7" s="310"/>
      <c r="D7" s="310"/>
      <c r="E7" s="566"/>
      <c r="F7" s="569"/>
    </row>
    <row r="8" spans="1:6" ht="19.5" customHeight="1" thickBot="1">
      <c r="A8" s="570"/>
      <c r="B8" s="570"/>
      <c r="C8" s="570"/>
      <c r="D8" s="570"/>
      <c r="E8" s="570"/>
      <c r="F8" s="570"/>
    </row>
    <row r="9" spans="1:6" ht="36" customHeight="1">
      <c r="A9" s="271" t="s">
        <v>283</v>
      </c>
      <c r="B9" s="571" t="s">
        <v>282</v>
      </c>
      <c r="C9" s="572"/>
      <c r="D9" s="573"/>
      <c r="E9" s="229">
        <v>0</v>
      </c>
      <c r="F9" s="311"/>
    </row>
    <row r="10" spans="1:6" ht="30" customHeight="1">
      <c r="A10" s="246" t="s">
        <v>281</v>
      </c>
      <c r="B10" s="574" t="s">
        <v>280</v>
      </c>
      <c r="C10" s="575"/>
      <c r="D10" s="576"/>
      <c r="E10" s="188">
        <v>0</v>
      </c>
      <c r="F10" s="312"/>
    </row>
    <row r="11" spans="1:6" ht="36" customHeight="1">
      <c r="A11" s="239">
        <v>40</v>
      </c>
      <c r="B11" s="574" t="s">
        <v>279</v>
      </c>
      <c r="C11" s="575"/>
      <c r="D11" s="576"/>
      <c r="E11" s="219">
        <f>'Přehled údajů k přiznání'!F44</f>
        <v>33170</v>
      </c>
      <c r="F11" s="313"/>
    </row>
    <row r="12" spans="1:6" ht="36" customHeight="1">
      <c r="A12" s="246">
        <v>50</v>
      </c>
      <c r="B12" s="574" t="s">
        <v>278</v>
      </c>
      <c r="C12" s="575"/>
      <c r="D12" s="576"/>
      <c r="E12" s="188">
        <v>0</v>
      </c>
      <c r="F12" s="312"/>
    </row>
    <row r="13" spans="1:6" ht="30" customHeight="1">
      <c r="A13" s="221" t="s">
        <v>277</v>
      </c>
      <c r="B13" s="574" t="s">
        <v>256</v>
      </c>
      <c r="C13" s="577"/>
      <c r="D13" s="578"/>
      <c r="E13" s="181">
        <v>0</v>
      </c>
      <c r="F13" s="314"/>
    </row>
    <row r="14" spans="1:6" ht="30" customHeight="1">
      <c r="A14" s="221" t="s">
        <v>276</v>
      </c>
      <c r="B14" s="579"/>
      <c r="C14" s="580"/>
      <c r="D14" s="581"/>
      <c r="E14" s="181">
        <v>0</v>
      </c>
      <c r="F14" s="315"/>
    </row>
    <row r="15" spans="1:6" ht="36" customHeight="1" thickBot="1">
      <c r="A15" s="244">
        <v>70</v>
      </c>
      <c r="B15" s="582" t="s">
        <v>275</v>
      </c>
      <c r="C15" s="583"/>
      <c r="D15" s="584"/>
      <c r="E15" s="203">
        <f>SUM(E9:E14)</f>
        <v>33170</v>
      </c>
      <c r="F15" s="316"/>
    </row>
    <row r="16" spans="1:6" ht="19.5" customHeight="1" thickBot="1">
      <c r="A16" s="609"/>
      <c r="B16" s="610"/>
      <c r="C16" s="610"/>
      <c r="D16" s="610"/>
      <c r="E16" s="610"/>
      <c r="F16" s="610"/>
    </row>
    <row r="17" spans="1:6" ht="30" customHeight="1">
      <c r="A17" s="271">
        <v>100</v>
      </c>
      <c r="B17" s="611" t="s">
        <v>274</v>
      </c>
      <c r="C17" s="612"/>
      <c r="D17" s="613"/>
      <c r="E17" s="229">
        <v>0</v>
      </c>
      <c r="F17" s="317"/>
    </row>
    <row r="18" spans="1:6" ht="36" customHeight="1">
      <c r="A18" s="246">
        <v>101</v>
      </c>
      <c r="B18" s="574" t="s">
        <v>273</v>
      </c>
      <c r="C18" s="575"/>
      <c r="D18" s="576"/>
      <c r="E18" s="181">
        <f>'Přehled údajů k přiznání'!F37-'Přehled údajů k přiznání'!F35-'Přehled údajů k přiznání'!F31</f>
        <v>13052</v>
      </c>
      <c r="F18" s="315"/>
    </row>
    <row r="19" spans="1:6" ht="30" customHeight="1">
      <c r="A19" s="246" t="s">
        <v>272</v>
      </c>
      <c r="B19" s="614" t="s">
        <v>271</v>
      </c>
      <c r="C19" s="615"/>
      <c r="D19" s="616"/>
      <c r="E19" s="181">
        <f>'Přehled údajů k přiznání'!F35</f>
        <v>3000</v>
      </c>
      <c r="F19" s="315"/>
    </row>
    <row r="20" spans="1:6" ht="30" customHeight="1">
      <c r="A20" s="239" t="s">
        <v>270</v>
      </c>
      <c r="B20" s="614" t="s">
        <v>269</v>
      </c>
      <c r="C20" s="615"/>
      <c r="D20" s="616"/>
      <c r="E20" s="181">
        <f>'Přehled údajů k přiznání'!F31</f>
        <v>2000</v>
      </c>
      <c r="F20" s="318"/>
    </row>
    <row r="21" spans="1:6" ht="30" customHeight="1">
      <c r="A21" s="221" t="s">
        <v>268</v>
      </c>
      <c r="B21" s="574" t="s">
        <v>267</v>
      </c>
      <c r="C21" s="575"/>
      <c r="D21" s="576"/>
      <c r="E21" s="181">
        <v>0</v>
      </c>
      <c r="F21" s="315"/>
    </row>
    <row r="22" spans="1:6" ht="30" customHeight="1">
      <c r="A22" s="221" t="s">
        <v>266</v>
      </c>
      <c r="B22" s="574" t="s">
        <v>265</v>
      </c>
      <c r="C22" s="575"/>
      <c r="D22" s="576"/>
      <c r="E22" s="181">
        <v>0</v>
      </c>
      <c r="F22" s="318"/>
    </row>
    <row r="23" spans="1:6" s="276" customFormat="1" ht="25.5" customHeight="1">
      <c r="A23" s="246">
        <v>120</v>
      </c>
      <c r="B23" s="619" t="s">
        <v>264</v>
      </c>
      <c r="C23" s="620"/>
      <c r="D23" s="621"/>
      <c r="E23" s="181">
        <v>0</v>
      </c>
      <c r="F23" s="247"/>
    </row>
    <row r="24" spans="1:6" s="276" customFormat="1" ht="25.5" customHeight="1">
      <c r="A24" s="246">
        <v>130</v>
      </c>
      <c r="B24" s="619" t="s">
        <v>263</v>
      </c>
      <c r="C24" s="620"/>
      <c r="D24" s="621"/>
      <c r="E24" s="181">
        <v>0</v>
      </c>
      <c r="F24" s="247"/>
    </row>
    <row r="25" spans="1:6" ht="30" customHeight="1">
      <c r="A25" s="221" t="s">
        <v>262</v>
      </c>
      <c r="B25" s="574" t="s">
        <v>261</v>
      </c>
      <c r="C25" s="575"/>
      <c r="D25" s="576"/>
      <c r="E25" s="181">
        <v>0</v>
      </c>
      <c r="F25" s="319"/>
    </row>
    <row r="26" spans="1:6" ht="30" customHeight="1">
      <c r="A26" s="320">
        <v>150</v>
      </c>
      <c r="B26" s="604" t="s">
        <v>260</v>
      </c>
      <c r="C26" s="575"/>
      <c r="D26" s="576"/>
      <c r="E26" s="181">
        <v>0</v>
      </c>
      <c r="F26" s="321"/>
    </row>
    <row r="27" spans="1:6" ht="30" customHeight="1">
      <c r="A27" s="221" t="s">
        <v>259</v>
      </c>
      <c r="B27" s="604" t="s">
        <v>258</v>
      </c>
      <c r="C27" s="575"/>
      <c r="D27" s="576"/>
      <c r="E27" s="181">
        <v>0</v>
      </c>
      <c r="F27" s="322"/>
    </row>
    <row r="28" spans="1:6" ht="30" customHeight="1">
      <c r="A28" s="221" t="s">
        <v>257</v>
      </c>
      <c r="B28" s="604" t="s">
        <v>256</v>
      </c>
      <c r="C28" s="577"/>
      <c r="D28" s="578"/>
      <c r="E28" s="181">
        <v>0</v>
      </c>
      <c r="F28" s="322"/>
    </row>
    <row r="29" spans="1:6" ht="30" customHeight="1">
      <c r="A29" s="221" t="s">
        <v>255</v>
      </c>
      <c r="B29" s="605"/>
      <c r="C29" s="580"/>
      <c r="D29" s="581"/>
      <c r="E29" s="181">
        <v>0</v>
      </c>
      <c r="F29" s="322"/>
    </row>
    <row r="30" spans="1:6" ht="30" customHeight="1" thickBot="1">
      <c r="A30" s="320">
        <v>170</v>
      </c>
      <c r="B30" s="606" t="s">
        <v>254</v>
      </c>
      <c r="C30" s="607"/>
      <c r="D30" s="608"/>
      <c r="E30" s="323">
        <f>SUM(E17:E29)</f>
        <v>18052</v>
      </c>
      <c r="F30" s="324"/>
    </row>
    <row r="31" spans="1:6" ht="12.75">
      <c r="A31" s="617">
        <v>2</v>
      </c>
      <c r="B31" s="618"/>
      <c r="C31" s="618"/>
      <c r="D31" s="618"/>
      <c r="E31" s="618"/>
      <c r="F31" s="618"/>
    </row>
    <row r="32" spans="1:2" ht="12.75">
      <c r="A32" s="325"/>
      <c r="B32" s="325"/>
    </row>
    <row r="33" spans="1:2" ht="12.75">
      <c r="A33" s="325"/>
      <c r="B33" s="325"/>
    </row>
  </sheetData>
  <sheetProtection sheet="1" objects="1" scenarios="1"/>
  <mergeCells count="32">
    <mergeCell ref="B12:D12"/>
    <mergeCell ref="A31:F31"/>
    <mergeCell ref="B20:D20"/>
    <mergeCell ref="B21:D21"/>
    <mergeCell ref="B22:D22"/>
    <mergeCell ref="B23:D23"/>
    <mergeCell ref="B24:D24"/>
    <mergeCell ref="B25:D25"/>
    <mergeCell ref="B26:D26"/>
    <mergeCell ref="B27:D27"/>
    <mergeCell ref="B28:D28"/>
    <mergeCell ref="B29:D29"/>
    <mergeCell ref="B30:D30"/>
    <mergeCell ref="A16:F16"/>
    <mergeCell ref="B17:D17"/>
    <mergeCell ref="B19:D19"/>
    <mergeCell ref="B13:D13"/>
    <mergeCell ref="B14:D14"/>
    <mergeCell ref="B18:D18"/>
    <mergeCell ref="B15:D15"/>
    <mergeCell ref="A1:F2"/>
    <mergeCell ref="A3:A4"/>
    <mergeCell ref="B3:D4"/>
    <mergeCell ref="E3:F3"/>
    <mergeCell ref="A5:A7"/>
    <mergeCell ref="B5:D5"/>
    <mergeCell ref="E5:E7"/>
    <mergeCell ref="F5:F7"/>
    <mergeCell ref="A8:F8"/>
    <mergeCell ref="B9:D9"/>
    <mergeCell ref="B10:D10"/>
    <mergeCell ref="B11:D11"/>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E42"/>
  <sheetViews>
    <sheetView zoomScalePageLayoutView="0" workbookViewId="0" topLeftCell="A1">
      <selection activeCell="A1" sqref="A1:E2"/>
    </sheetView>
  </sheetViews>
  <sheetFormatPr defaultColWidth="9.00390625" defaultRowHeight="12.75"/>
  <cols>
    <col min="1" max="1" width="10.625" style="213" customWidth="1"/>
    <col min="2" max="2" width="18.875" style="180" customWidth="1"/>
    <col min="3" max="3" width="35.75390625" style="213" customWidth="1"/>
    <col min="4" max="5" width="15.125" style="213" customWidth="1"/>
    <col min="6" max="16384" width="9.125" style="180" customWidth="1"/>
  </cols>
  <sheetData>
    <row r="1" spans="1:5" ht="12.75">
      <c r="A1" s="627" t="s">
        <v>313</v>
      </c>
      <c r="B1" s="535"/>
      <c r="C1" s="535"/>
      <c r="D1" s="535"/>
      <c r="E1" s="535"/>
    </row>
    <row r="2" spans="1:5" s="276" customFormat="1" ht="12.75" customHeight="1">
      <c r="A2" s="535"/>
      <c r="B2" s="535"/>
      <c r="C2" s="535"/>
      <c r="D2" s="535"/>
      <c r="E2" s="535"/>
    </row>
    <row r="3" spans="1:5" s="276" customFormat="1" ht="12.75" customHeight="1">
      <c r="A3" s="628" t="s">
        <v>312</v>
      </c>
      <c r="B3" s="491"/>
      <c r="C3" s="490" t="s">
        <v>311</v>
      </c>
      <c r="D3" s="491"/>
      <c r="E3" s="491"/>
    </row>
    <row r="4" spans="1:5" ht="18" customHeight="1">
      <c r="A4" s="298" t="str">
        <f>'Základní údaje'!B5</f>
        <v>24566238</v>
      </c>
      <c r="B4" s="210"/>
      <c r="C4" s="299" t="str">
        <f>'Přehled údajů k přiznání'!F6</f>
        <v>CZ24566238</v>
      </c>
      <c r="D4" s="629"/>
      <c r="E4" s="498"/>
    </row>
    <row r="5" spans="1:5" ht="5.25" customHeight="1">
      <c r="A5" s="210"/>
      <c r="B5" s="210"/>
      <c r="C5" s="210"/>
      <c r="D5" s="210"/>
      <c r="E5" s="210"/>
    </row>
    <row r="6" spans="1:5" ht="12.75">
      <c r="A6" s="624" t="s">
        <v>310</v>
      </c>
      <c r="B6" s="625"/>
      <c r="C6" s="625"/>
      <c r="D6" s="625"/>
      <c r="E6" s="625"/>
    </row>
    <row r="7" spans="1:5" ht="13.5" thickBot="1">
      <c r="A7" s="626"/>
      <c r="B7" s="626"/>
      <c r="C7" s="626"/>
      <c r="D7" s="626"/>
      <c r="E7" s="626"/>
    </row>
    <row r="8" spans="1:5" ht="13.5" customHeight="1">
      <c r="A8" s="633" t="s">
        <v>291</v>
      </c>
      <c r="B8" s="635" t="s">
        <v>309</v>
      </c>
      <c r="C8" s="636"/>
      <c r="D8" s="622" t="s">
        <v>289</v>
      </c>
      <c r="E8" s="623"/>
    </row>
    <row r="9" spans="1:5" ht="13.5" customHeight="1">
      <c r="A9" s="634"/>
      <c r="B9" s="637"/>
      <c r="C9" s="638"/>
      <c r="D9" s="200" t="s">
        <v>288</v>
      </c>
      <c r="E9" s="243" t="s">
        <v>287</v>
      </c>
    </row>
    <row r="10" spans="1:5" ht="18.75" customHeight="1">
      <c r="A10" s="300">
        <v>1</v>
      </c>
      <c r="B10" s="639" t="s">
        <v>467</v>
      </c>
      <c r="C10" s="632"/>
      <c r="D10" s="181">
        <f>'Přehled údajů k přiznání'!F44</f>
        <v>33170</v>
      </c>
      <c r="E10" s="220"/>
    </row>
    <row r="11" spans="1:5" ht="18.75" customHeight="1">
      <c r="A11" s="300">
        <v>2</v>
      </c>
      <c r="B11" s="631"/>
      <c r="C11" s="632"/>
      <c r="D11" s="181"/>
      <c r="E11" s="220"/>
    </row>
    <row r="12" spans="1:5" ht="18.75" customHeight="1">
      <c r="A12" s="300">
        <v>3</v>
      </c>
      <c r="B12" s="631"/>
      <c r="C12" s="632"/>
      <c r="D12" s="181"/>
      <c r="E12" s="220"/>
    </row>
    <row r="13" spans="1:5" ht="18.75" customHeight="1">
      <c r="A13" s="300">
        <v>4</v>
      </c>
      <c r="B13" s="631"/>
      <c r="C13" s="632"/>
      <c r="D13" s="181"/>
      <c r="E13" s="220"/>
    </row>
    <row r="14" spans="1:5" ht="18.75" customHeight="1">
      <c r="A14" s="300">
        <v>5</v>
      </c>
      <c r="B14" s="631"/>
      <c r="C14" s="632"/>
      <c r="D14" s="181"/>
      <c r="E14" s="220"/>
    </row>
    <row r="15" spans="1:5" ht="18.75" customHeight="1">
      <c r="A15" s="300">
        <v>6</v>
      </c>
      <c r="B15" s="631"/>
      <c r="C15" s="632"/>
      <c r="D15" s="181"/>
      <c r="E15" s="220"/>
    </row>
    <row r="16" spans="1:5" ht="18.75" customHeight="1">
      <c r="A16" s="300">
        <v>7</v>
      </c>
      <c r="B16" s="631"/>
      <c r="C16" s="632"/>
      <c r="D16" s="181"/>
      <c r="E16" s="220"/>
    </row>
    <row r="17" spans="1:5" ht="18.75" customHeight="1">
      <c r="A17" s="300">
        <v>8</v>
      </c>
      <c r="B17" s="631"/>
      <c r="C17" s="632"/>
      <c r="D17" s="181"/>
      <c r="E17" s="220"/>
    </row>
    <row r="18" spans="1:5" ht="18.75" customHeight="1">
      <c r="A18" s="300">
        <v>9</v>
      </c>
      <c r="B18" s="631"/>
      <c r="C18" s="632"/>
      <c r="D18" s="181"/>
      <c r="E18" s="220"/>
    </row>
    <row r="19" spans="1:5" ht="18.75" customHeight="1">
      <c r="A19" s="300">
        <v>10</v>
      </c>
      <c r="B19" s="631"/>
      <c r="C19" s="632"/>
      <c r="D19" s="181"/>
      <c r="E19" s="220"/>
    </row>
    <row r="20" spans="1:5" ht="18.75" customHeight="1">
      <c r="A20" s="300">
        <v>11</v>
      </c>
      <c r="B20" s="631"/>
      <c r="C20" s="632"/>
      <c r="D20" s="181"/>
      <c r="E20" s="220"/>
    </row>
    <row r="21" spans="1:5" ht="18.75" customHeight="1">
      <c r="A21" s="300">
        <v>12</v>
      </c>
      <c r="B21" s="631"/>
      <c r="C21" s="632"/>
      <c r="D21" s="181"/>
      <c r="E21" s="220"/>
    </row>
    <row r="22" spans="1:5" ht="18.75" customHeight="1" thickBot="1">
      <c r="A22" s="301">
        <v>13</v>
      </c>
      <c r="B22" s="302"/>
      <c r="C22" s="302" t="s">
        <v>308</v>
      </c>
      <c r="D22" s="203">
        <f>SUM(D10:D21)</f>
        <v>33170</v>
      </c>
      <c r="E22" s="245"/>
    </row>
    <row r="23" spans="1:5" ht="12.75">
      <c r="A23" s="640" t="s">
        <v>307</v>
      </c>
      <c r="B23" s="542"/>
      <c r="C23" s="542"/>
      <c r="D23" s="542"/>
      <c r="E23" s="542"/>
    </row>
    <row r="24" spans="1:5" ht="12.75">
      <c r="A24" s="641" t="s">
        <v>306</v>
      </c>
      <c r="B24" s="625"/>
      <c r="C24" s="625"/>
      <c r="D24" s="625"/>
      <c r="E24" s="625"/>
    </row>
    <row r="25" spans="1:5" ht="13.5" thickBot="1">
      <c r="A25" s="626"/>
      <c r="B25" s="626"/>
      <c r="C25" s="626"/>
      <c r="D25" s="626"/>
      <c r="E25" s="626"/>
    </row>
    <row r="26" spans="1:5" ht="13.5" customHeight="1">
      <c r="A26" s="633" t="s">
        <v>291</v>
      </c>
      <c r="B26" s="635" t="s">
        <v>290</v>
      </c>
      <c r="C26" s="636"/>
      <c r="D26" s="622" t="s">
        <v>289</v>
      </c>
      <c r="E26" s="623"/>
    </row>
    <row r="27" spans="1:5" ht="13.5" customHeight="1">
      <c r="A27" s="634"/>
      <c r="B27" s="637"/>
      <c r="C27" s="638"/>
      <c r="D27" s="200" t="s">
        <v>288</v>
      </c>
      <c r="E27" s="243" t="s">
        <v>287</v>
      </c>
    </row>
    <row r="28" spans="1:5" ht="18.75" customHeight="1">
      <c r="A28" s="300">
        <v>1</v>
      </c>
      <c r="B28" s="619" t="s">
        <v>305</v>
      </c>
      <c r="C28" s="621"/>
      <c r="D28" s="181"/>
      <c r="E28" s="220"/>
    </row>
    <row r="29" spans="1:5" ht="18.75" customHeight="1">
      <c r="A29" s="300">
        <v>2</v>
      </c>
      <c r="B29" s="619" t="s">
        <v>304</v>
      </c>
      <c r="C29" s="621"/>
      <c r="D29" s="181" t="s">
        <v>200</v>
      </c>
      <c r="E29" s="303" t="s">
        <v>200</v>
      </c>
    </row>
    <row r="30" spans="1:5" ht="18.75" customHeight="1">
      <c r="A30" s="300">
        <v>3</v>
      </c>
      <c r="B30" s="619" t="s">
        <v>303</v>
      </c>
      <c r="C30" s="621"/>
      <c r="D30" s="181"/>
      <c r="E30" s="220"/>
    </row>
    <row r="31" spans="1:5" ht="18.75" customHeight="1">
      <c r="A31" s="300">
        <v>4</v>
      </c>
      <c r="B31" s="619" t="s">
        <v>302</v>
      </c>
      <c r="C31" s="630"/>
      <c r="D31" s="181"/>
      <c r="E31" s="220"/>
    </row>
    <row r="32" spans="1:5" ht="18.75" customHeight="1">
      <c r="A32" s="300">
        <v>5</v>
      </c>
      <c r="B32" s="619" t="s">
        <v>301</v>
      </c>
      <c r="C32" s="630"/>
      <c r="D32" s="181"/>
      <c r="E32" s="220"/>
    </row>
    <row r="33" spans="1:5" ht="18.75" customHeight="1">
      <c r="A33" s="300">
        <v>6</v>
      </c>
      <c r="B33" s="619" t="s">
        <v>300</v>
      </c>
      <c r="C33" s="630"/>
      <c r="D33" s="181"/>
      <c r="E33" s="220"/>
    </row>
    <row r="34" spans="1:5" ht="18.75" customHeight="1">
      <c r="A34" s="300">
        <v>7</v>
      </c>
      <c r="B34" s="619" t="s">
        <v>299</v>
      </c>
      <c r="C34" s="630"/>
      <c r="D34" s="181"/>
      <c r="E34" s="220"/>
    </row>
    <row r="35" spans="1:5" ht="24" customHeight="1">
      <c r="A35" s="300">
        <v>8</v>
      </c>
      <c r="B35" s="574" t="s">
        <v>298</v>
      </c>
      <c r="C35" s="644"/>
      <c r="D35" s="181"/>
      <c r="E35" s="220"/>
    </row>
    <row r="36" spans="1:5" ht="18.75" customHeight="1">
      <c r="A36" s="300">
        <v>9</v>
      </c>
      <c r="B36" s="619" t="s">
        <v>297</v>
      </c>
      <c r="C36" s="630"/>
      <c r="D36" s="181"/>
      <c r="E36" s="220"/>
    </row>
    <row r="37" spans="1:5" ht="24" customHeight="1">
      <c r="A37" s="300">
        <v>10</v>
      </c>
      <c r="B37" s="645" t="s">
        <v>296</v>
      </c>
      <c r="C37" s="646"/>
      <c r="D37" s="181"/>
      <c r="E37" s="220"/>
    </row>
    <row r="38" spans="1:5" ht="18.75" customHeight="1" thickBot="1">
      <c r="A38" s="301">
        <v>11</v>
      </c>
      <c r="B38" s="582" t="s">
        <v>295</v>
      </c>
      <c r="C38" s="647"/>
      <c r="D38" s="203">
        <f>SUM(D28:D37)</f>
        <v>0</v>
      </c>
      <c r="E38" s="245"/>
    </row>
    <row r="39" spans="1:5" ht="12.75">
      <c r="A39" s="648" t="s">
        <v>294</v>
      </c>
      <c r="B39" s="649"/>
      <c r="C39" s="649"/>
      <c r="D39" s="649"/>
      <c r="E39" s="649"/>
    </row>
    <row r="40" spans="1:5" ht="13.5" thickBot="1">
      <c r="A40" s="626"/>
      <c r="B40" s="626"/>
      <c r="C40" s="626"/>
      <c r="D40" s="626"/>
      <c r="E40" s="626"/>
    </row>
    <row r="41" spans="1:5" ht="90" customHeight="1" thickBot="1">
      <c r="A41" s="304">
        <v>12</v>
      </c>
      <c r="B41" s="650" t="s">
        <v>293</v>
      </c>
      <c r="C41" s="651"/>
      <c r="D41" s="229">
        <v>0</v>
      </c>
      <c r="E41" s="230"/>
    </row>
    <row r="42" spans="1:5" ht="12.75">
      <c r="A42" s="642">
        <v>3</v>
      </c>
      <c r="B42" s="643"/>
      <c r="C42" s="643"/>
      <c r="D42" s="643"/>
      <c r="E42" s="643"/>
    </row>
  </sheetData>
  <sheetProtection sheet="1" objects="1" scenarios="1"/>
  <mergeCells count="39">
    <mergeCell ref="A42:E42"/>
    <mergeCell ref="B35:C35"/>
    <mergeCell ref="B36:C36"/>
    <mergeCell ref="B37:C37"/>
    <mergeCell ref="B38:C38"/>
    <mergeCell ref="A39:E40"/>
    <mergeCell ref="B41:C41"/>
    <mergeCell ref="B34:C34"/>
    <mergeCell ref="A23:E23"/>
    <mergeCell ref="A24:E25"/>
    <mergeCell ref="A26:A27"/>
    <mergeCell ref="B26:C27"/>
    <mergeCell ref="D26:E26"/>
    <mergeCell ref="B28:C28"/>
    <mergeCell ref="B29:C29"/>
    <mergeCell ref="B33:C33"/>
    <mergeCell ref="B15:C15"/>
    <mergeCell ref="B16:C16"/>
    <mergeCell ref="B17:C17"/>
    <mergeCell ref="B18:C18"/>
    <mergeCell ref="B21:C21"/>
    <mergeCell ref="B30:C30"/>
    <mergeCell ref="B20:C20"/>
    <mergeCell ref="B31:C31"/>
    <mergeCell ref="B32:C32"/>
    <mergeCell ref="B19:C19"/>
    <mergeCell ref="A8:A9"/>
    <mergeCell ref="B8:C9"/>
    <mergeCell ref="B10:C10"/>
    <mergeCell ref="B11:C11"/>
    <mergeCell ref="B12:C12"/>
    <mergeCell ref="B13:C13"/>
    <mergeCell ref="B14:C14"/>
    <mergeCell ref="D8:E8"/>
    <mergeCell ref="A6:E7"/>
    <mergeCell ref="A1:E2"/>
    <mergeCell ref="A3:B3"/>
    <mergeCell ref="C3:E3"/>
    <mergeCell ref="D4:E4"/>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F32"/>
  <sheetViews>
    <sheetView zoomScalePageLayoutView="0" workbookViewId="0" topLeftCell="A1">
      <selection activeCell="A1" sqref="A1:F1"/>
    </sheetView>
  </sheetViews>
  <sheetFormatPr defaultColWidth="9.00390625" defaultRowHeight="12.75"/>
  <cols>
    <col min="1" max="1" width="7.125" style="213" customWidth="1"/>
    <col min="2" max="2" width="20.125" style="213" customWidth="1"/>
    <col min="3" max="3" width="19.00390625" style="213" customWidth="1"/>
    <col min="4" max="4" width="19.625" style="213" customWidth="1"/>
    <col min="5" max="6" width="15.25390625" style="213" customWidth="1"/>
    <col min="7" max="16384" width="9.125" style="180" customWidth="1"/>
  </cols>
  <sheetData>
    <row r="1" spans="1:6" ht="39.75" customHeight="1">
      <c r="A1" s="624" t="s">
        <v>323</v>
      </c>
      <c r="B1" s="491"/>
      <c r="C1" s="491"/>
      <c r="D1" s="491"/>
      <c r="E1" s="491"/>
      <c r="F1" s="491"/>
    </row>
    <row r="2" spans="1:6" ht="24" customHeight="1" thickBot="1">
      <c r="A2" s="652" t="s">
        <v>322</v>
      </c>
      <c r="B2" s="653"/>
      <c r="C2" s="653"/>
      <c r="D2" s="653"/>
      <c r="E2" s="653"/>
      <c r="F2" s="653"/>
    </row>
    <row r="3" spans="1:6" ht="13.5" customHeight="1">
      <c r="A3" s="633" t="s">
        <v>291</v>
      </c>
      <c r="B3" s="635" t="s">
        <v>290</v>
      </c>
      <c r="C3" s="655"/>
      <c r="D3" s="636"/>
      <c r="E3" s="622" t="s">
        <v>289</v>
      </c>
      <c r="F3" s="659"/>
    </row>
    <row r="4" spans="1:6" ht="13.5" customHeight="1">
      <c r="A4" s="654"/>
      <c r="B4" s="656"/>
      <c r="C4" s="657"/>
      <c r="D4" s="658"/>
      <c r="E4" s="242" t="s">
        <v>288</v>
      </c>
      <c r="F4" s="243" t="s">
        <v>287</v>
      </c>
    </row>
    <row r="5" spans="1:6" ht="18" customHeight="1">
      <c r="A5" s="286">
        <v>1</v>
      </c>
      <c r="B5" s="660" t="s">
        <v>321</v>
      </c>
      <c r="C5" s="666"/>
      <c r="D5" s="667"/>
      <c r="E5" s="181" t="s">
        <v>200</v>
      </c>
      <c r="F5" s="287" t="s">
        <v>200</v>
      </c>
    </row>
    <row r="6" spans="1:6" ht="18" customHeight="1">
      <c r="A6" s="286">
        <v>2</v>
      </c>
      <c r="B6" s="668" t="s">
        <v>321</v>
      </c>
      <c r="C6" s="669"/>
      <c r="D6" s="670"/>
      <c r="E6" s="181" t="s">
        <v>200</v>
      </c>
      <c r="F6" s="287" t="s">
        <v>200</v>
      </c>
    </row>
    <row r="7" spans="1:6" ht="24" customHeight="1">
      <c r="A7" s="286">
        <v>3</v>
      </c>
      <c r="B7" s="660" t="s">
        <v>468</v>
      </c>
      <c r="C7" s="661"/>
      <c r="D7" s="662"/>
      <c r="E7" s="181"/>
      <c r="F7" s="288"/>
    </row>
    <row r="8" spans="1:6" ht="33.75" customHeight="1">
      <c r="A8" s="286">
        <v>4</v>
      </c>
      <c r="B8" s="660" t="s">
        <v>320</v>
      </c>
      <c r="C8" s="661"/>
      <c r="D8" s="662"/>
      <c r="E8" s="181"/>
      <c r="F8" s="288"/>
    </row>
    <row r="9" spans="1:6" ht="33.75" customHeight="1">
      <c r="A9" s="286">
        <v>5</v>
      </c>
      <c r="B9" s="660" t="s">
        <v>469</v>
      </c>
      <c r="C9" s="661"/>
      <c r="D9" s="662"/>
      <c r="E9" s="181"/>
      <c r="F9" s="288"/>
    </row>
    <row r="10" spans="1:6" ht="24" customHeight="1">
      <c r="A10" s="286">
        <v>6</v>
      </c>
      <c r="B10" s="663" t="s">
        <v>470</v>
      </c>
      <c r="C10" s="664"/>
      <c r="D10" s="665"/>
      <c r="E10" s="181"/>
      <c r="F10" s="288"/>
    </row>
    <row r="11" spans="1:6" ht="33.75" customHeight="1">
      <c r="A11" s="289">
        <v>7</v>
      </c>
      <c r="B11" s="660" t="s">
        <v>471</v>
      </c>
      <c r="C11" s="661"/>
      <c r="D11" s="662"/>
      <c r="E11" s="188"/>
      <c r="F11" s="290"/>
    </row>
    <row r="12" spans="1:6" ht="24" customHeight="1">
      <c r="A12" s="291">
        <v>8</v>
      </c>
      <c r="B12" s="663" t="s">
        <v>472</v>
      </c>
      <c r="C12" s="664"/>
      <c r="D12" s="665"/>
      <c r="E12" s="219"/>
      <c r="F12" s="288"/>
    </row>
    <row r="13" spans="1:6" ht="24" customHeight="1">
      <c r="A13" s="289">
        <v>9</v>
      </c>
      <c r="B13" s="671" t="s">
        <v>473</v>
      </c>
      <c r="C13" s="671"/>
      <c r="D13" s="671"/>
      <c r="E13" s="292"/>
      <c r="F13" s="293"/>
    </row>
    <row r="14" spans="1:6" ht="24" customHeight="1">
      <c r="A14" s="289">
        <v>10</v>
      </c>
      <c r="B14" s="671" t="s">
        <v>474</v>
      </c>
      <c r="C14" s="671"/>
      <c r="D14" s="671"/>
      <c r="E14" s="292"/>
      <c r="F14" s="294"/>
    </row>
    <row r="15" spans="1:6" ht="24" customHeight="1">
      <c r="A15" s="289">
        <v>11</v>
      </c>
      <c r="B15" s="671" t="s">
        <v>475</v>
      </c>
      <c r="C15" s="671"/>
      <c r="D15" s="671"/>
      <c r="E15" s="292"/>
      <c r="F15" s="294"/>
    </row>
    <row r="16" spans="1:6" ht="33.75" customHeight="1" thickBot="1">
      <c r="A16" s="270">
        <v>12</v>
      </c>
      <c r="B16" s="672" t="s">
        <v>476</v>
      </c>
      <c r="C16" s="672"/>
      <c r="D16" s="672"/>
      <c r="E16" s="295"/>
      <c r="F16" s="296"/>
    </row>
    <row r="17" spans="1:6" ht="15" customHeight="1" thickBot="1">
      <c r="A17" s="673" t="s">
        <v>319</v>
      </c>
      <c r="B17" s="674"/>
      <c r="C17" s="674"/>
      <c r="D17" s="674"/>
      <c r="E17" s="674"/>
      <c r="F17" s="674"/>
    </row>
    <row r="18" spans="1:6" ht="24" customHeight="1">
      <c r="A18" s="268">
        <v>13</v>
      </c>
      <c r="B18" s="675" t="s">
        <v>477</v>
      </c>
      <c r="C18" s="676"/>
      <c r="D18" s="677"/>
      <c r="E18" s="229"/>
      <c r="F18" s="297"/>
    </row>
    <row r="19" spans="1:6" ht="24" customHeight="1">
      <c r="A19" s="286" t="s">
        <v>318</v>
      </c>
      <c r="B19" s="663" t="s">
        <v>478</v>
      </c>
      <c r="C19" s="664"/>
      <c r="D19" s="665"/>
      <c r="E19" s="181"/>
      <c r="F19" s="288"/>
    </row>
    <row r="20" spans="1:6" ht="24" customHeight="1">
      <c r="A20" s="286">
        <v>15</v>
      </c>
      <c r="B20" s="660" t="s">
        <v>479</v>
      </c>
      <c r="C20" s="661"/>
      <c r="D20" s="662"/>
      <c r="E20" s="181"/>
      <c r="F20" s="288"/>
    </row>
    <row r="21" spans="1:6" ht="24" customHeight="1">
      <c r="A21" s="286">
        <v>16</v>
      </c>
      <c r="B21" s="663" t="s">
        <v>480</v>
      </c>
      <c r="C21" s="664"/>
      <c r="D21" s="665"/>
      <c r="E21" s="181"/>
      <c r="F21" s="288"/>
    </row>
    <row r="22" spans="1:6" ht="24" customHeight="1">
      <c r="A22" s="286" t="s">
        <v>317</v>
      </c>
      <c r="B22" s="663" t="s">
        <v>481</v>
      </c>
      <c r="C22" s="664"/>
      <c r="D22" s="665"/>
      <c r="E22" s="181"/>
      <c r="F22" s="288"/>
    </row>
    <row r="23" spans="1:6" ht="24" customHeight="1" thickBot="1">
      <c r="A23" s="286">
        <v>18</v>
      </c>
      <c r="B23" s="668" t="s">
        <v>482</v>
      </c>
      <c r="C23" s="669"/>
      <c r="D23" s="670"/>
      <c r="E23" s="181"/>
      <c r="F23" s="288"/>
    </row>
    <row r="24" spans="1:6" ht="15" customHeight="1" thickBot="1">
      <c r="A24" s="673" t="s">
        <v>316</v>
      </c>
      <c r="B24" s="674"/>
      <c r="C24" s="674"/>
      <c r="D24" s="674"/>
      <c r="E24" s="674"/>
      <c r="F24" s="674"/>
    </row>
    <row r="25" spans="1:6" ht="42" customHeight="1">
      <c r="A25" s="268">
        <v>19</v>
      </c>
      <c r="B25" s="678" t="s">
        <v>483</v>
      </c>
      <c r="C25" s="679"/>
      <c r="D25" s="680"/>
      <c r="E25" s="229"/>
      <c r="F25" s="297"/>
    </row>
    <row r="26" spans="1:6" ht="24" customHeight="1">
      <c r="A26" s="286">
        <v>20</v>
      </c>
      <c r="B26" s="663" t="s">
        <v>484</v>
      </c>
      <c r="C26" s="664"/>
      <c r="D26" s="665"/>
      <c r="E26" s="181"/>
      <c r="F26" s="288"/>
    </row>
    <row r="27" spans="1:6" ht="33.75" customHeight="1">
      <c r="A27" s="289" t="s">
        <v>315</v>
      </c>
      <c r="B27" s="681" t="s">
        <v>485</v>
      </c>
      <c r="C27" s="682"/>
      <c r="D27" s="683"/>
      <c r="E27" s="188"/>
      <c r="F27" s="290"/>
    </row>
    <row r="28" spans="1:6" ht="33.75" customHeight="1" thickBot="1">
      <c r="A28" s="286">
        <v>22</v>
      </c>
      <c r="B28" s="684" t="s">
        <v>486</v>
      </c>
      <c r="C28" s="685"/>
      <c r="D28" s="686"/>
      <c r="E28" s="181"/>
      <c r="F28" s="288"/>
    </row>
    <row r="29" spans="1:6" ht="15" customHeight="1" thickBot="1">
      <c r="A29" s="673" t="s">
        <v>314</v>
      </c>
      <c r="B29" s="674"/>
      <c r="C29" s="674"/>
      <c r="D29" s="674"/>
      <c r="E29" s="674"/>
      <c r="F29" s="674"/>
    </row>
    <row r="30" spans="1:6" ht="24" customHeight="1">
      <c r="A30" s="268">
        <v>23</v>
      </c>
      <c r="B30" s="678" t="s">
        <v>488</v>
      </c>
      <c r="C30" s="679"/>
      <c r="D30" s="680"/>
      <c r="E30" s="229"/>
      <c r="F30" s="297"/>
    </row>
    <row r="31" spans="1:6" ht="24" customHeight="1" thickBot="1">
      <c r="A31" s="286">
        <v>24</v>
      </c>
      <c r="B31" s="684" t="s">
        <v>487</v>
      </c>
      <c r="C31" s="685"/>
      <c r="D31" s="686"/>
      <c r="E31" s="181"/>
      <c r="F31" s="288"/>
    </row>
    <row r="32" spans="1:6" ht="10.5" customHeight="1">
      <c r="A32" s="642">
        <v>4</v>
      </c>
      <c r="B32" s="642"/>
      <c r="C32" s="642"/>
      <c r="D32" s="642"/>
      <c r="E32" s="642"/>
      <c r="F32" s="642"/>
    </row>
  </sheetData>
  <sheetProtection sheet="1" objects="1" scenarios="1"/>
  <mergeCells count="33">
    <mergeCell ref="B30:D30"/>
    <mergeCell ref="A32:F32"/>
    <mergeCell ref="A24:F24"/>
    <mergeCell ref="B25:D25"/>
    <mergeCell ref="B26:D26"/>
    <mergeCell ref="B27:D27"/>
    <mergeCell ref="B28:D28"/>
    <mergeCell ref="A29:F29"/>
    <mergeCell ref="B31:D31"/>
    <mergeCell ref="B23:D23"/>
    <mergeCell ref="B12:D12"/>
    <mergeCell ref="B13:D13"/>
    <mergeCell ref="B14:D14"/>
    <mergeCell ref="B15:D15"/>
    <mergeCell ref="B16:D16"/>
    <mergeCell ref="A17:F17"/>
    <mergeCell ref="B18:D18"/>
    <mergeCell ref="B19:D19"/>
    <mergeCell ref="B20:D20"/>
    <mergeCell ref="B22:D22"/>
    <mergeCell ref="B21:D21"/>
    <mergeCell ref="B5:D5"/>
    <mergeCell ref="B6:D6"/>
    <mergeCell ref="B7:D7"/>
    <mergeCell ref="B8:D8"/>
    <mergeCell ref="B9:D9"/>
    <mergeCell ref="B10:D10"/>
    <mergeCell ref="A1:F1"/>
    <mergeCell ref="A2:F2"/>
    <mergeCell ref="A3:A4"/>
    <mergeCell ref="B3:D4"/>
    <mergeCell ref="E3:F3"/>
    <mergeCell ref="B11:D11"/>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Peněžní deník SDH</dc:title>
  <dc:subject/>
  <dc:creator>Michal.Zolfl@webcom.cz</dc:creator>
  <cp:keywords/>
  <dc:description/>
  <cp:lastModifiedBy>Mlejnek</cp:lastModifiedBy>
  <cp:lastPrinted>2016-02-13T12:00:16Z</cp:lastPrinted>
  <dcterms:created xsi:type="dcterms:W3CDTF">1997-10-07T09:15:48Z</dcterms:created>
  <dcterms:modified xsi:type="dcterms:W3CDTF">2016-03-16T11:39:51Z</dcterms:modified>
  <cp:category/>
  <cp:version/>
  <cp:contentType/>
  <cp:contentStatus/>
</cp:coreProperties>
</file>